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yor\Desktop\GHG\"/>
    </mc:Choice>
  </mc:AlternateContent>
  <xr:revisionPtr revIDLastSave="0" documentId="13_ncr:1_{A2470ED1-3308-4D21-8129-D267F8D6004C}" xr6:coauthVersionLast="47" xr6:coauthVersionMax="47" xr10:uidLastSave="{00000000-0000-0000-0000-000000000000}"/>
  <bookViews>
    <workbookView xWindow="-120" yWindow="-120" windowWidth="29040" windowHeight="15720" activeTab="1" xr2:uid="{00000000-000D-0000-FFFF-FFFF00000000}"/>
  </bookViews>
  <sheets>
    <sheet name="Instructions" sheetId="27" r:id="rId1"/>
    <sheet name="GHG Inventory" sheetId="24" r:id="rId2"/>
    <sheet name="Facility Master List" sheetId="7" r:id="rId3"/>
    <sheet name="Energy Provider Accounts" sheetId="3" r:id="rId4"/>
    <sheet name="Electric Data" sheetId="23" r:id="rId5"/>
    <sheet name="Tank Fuels" sheetId="18" r:id="rId6"/>
    <sheet name="Vehicle Fleet Fuel" sheetId="14" r:id="rId7"/>
    <sheet name="Wastewater Treatment" sheetId="29" r:id="rId8"/>
    <sheet name="US EIA Emission Factors" sheetId="28" r:id="rId9"/>
    <sheet name="CAP Score Card" sheetId="26" r:id="rId10"/>
    <sheet name="Factors and Sources" sheetId="25" r:id="rId11"/>
    <sheet name="Sheet1" sheetId="30" r:id="rId12"/>
  </sheets>
  <externalReferences>
    <externalReference r:id="rId13"/>
  </externalReferences>
  <definedNames>
    <definedName name="_xlnm._FilterDatabase" localSheetId="9" hidden="1">'CAP Score Card'!$A$13:$D$13</definedName>
    <definedName name="_xlnm._FilterDatabase" localSheetId="4" hidden="1">'Electric Data'!$A$1:$S$1197</definedName>
    <definedName name="_xlnm._FilterDatabase" localSheetId="3" hidden="1">'Energy Provider Accounts'!$B$6:$G$6</definedName>
    <definedName name="_xlnm._FilterDatabase" localSheetId="2" hidden="1">'Facility Master List'!$B$6:$M$6</definedName>
    <definedName name="_xlnm._FilterDatabase" localSheetId="1" hidden="1">'GHG Inventory'!$B$23:$AK$24</definedName>
    <definedName name="_xlnm._FilterDatabase" localSheetId="6" hidden="1">'Vehicle Fleet Fuel'!$B$3:$L$225</definedName>
    <definedName name="ACCT">#REF!</definedName>
    <definedName name="NUM">#REF!</definedName>
    <definedName name="_xlnm.Print_Area" localSheetId="2">'Facility Master List'!$B$3:$F$37</definedName>
    <definedName name="Propane" localSheetId="7">#REF!</definedName>
    <definedName name="Propane">'Tank Fuels'!$D$4</definedName>
    <definedName name="Sectors">'[1]County Categories'!$H$4:$H$6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8" l="1"/>
  <c r="H18" i="18"/>
  <c r="H17" i="18"/>
  <c r="H16" i="18"/>
  <c r="H15" i="18"/>
  <c r="H14" i="18"/>
  <c r="H13" i="18"/>
  <c r="H12" i="18"/>
  <c r="H11" i="18"/>
  <c r="H10" i="18"/>
  <c r="H9" i="18"/>
  <c r="H8" i="18"/>
  <c r="H7" i="18"/>
  <c r="G19" i="18"/>
  <c r="G18" i="18"/>
  <c r="G17" i="18"/>
  <c r="G16" i="18"/>
  <c r="G5" i="18"/>
  <c r="G4" i="18"/>
  <c r="H6" i="18"/>
  <c r="G7" i="18"/>
  <c r="G6" i="18"/>
  <c r="G8" i="18"/>
  <c r="G9" i="18"/>
  <c r="G10" i="18"/>
  <c r="G11" i="18"/>
  <c r="G13" i="18"/>
  <c r="G12" i="18"/>
  <c r="G14" i="18"/>
  <c r="G15" i="18"/>
  <c r="Z25" i="24" l="1"/>
  <c r="Z24" i="24"/>
  <c r="Z26" i="24" s="1"/>
  <c r="D24" i="24"/>
  <c r="AF24" i="24"/>
  <c r="AC24" i="24"/>
  <c r="J24" i="24"/>
  <c r="J26" i="24" s="1"/>
  <c r="G24" i="24"/>
  <c r="E24" i="24"/>
  <c r="F22" i="18"/>
  <c r="F31" i="18"/>
  <c r="F110" i="18"/>
  <c r="D581" i="23"/>
  <c r="D582" i="23"/>
  <c r="D583" i="23"/>
  <c r="D584" i="23"/>
  <c r="D585" i="23"/>
  <c r="P447" i="23"/>
  <c r="R447" i="23" s="1"/>
  <c r="Q447" i="23"/>
  <c r="P448" i="23"/>
  <c r="R448" i="23" s="1"/>
  <c r="Q448" i="23"/>
  <c r="P449" i="23"/>
  <c r="R449" i="23" s="1"/>
  <c r="Q449" i="23"/>
  <c r="P450" i="23"/>
  <c r="R450" i="23" s="1"/>
  <c r="Q450" i="23"/>
  <c r="P451" i="23"/>
  <c r="R451" i="23" s="1"/>
  <c r="Q451" i="23"/>
  <c r="P452" i="23"/>
  <c r="R452" i="23" s="1"/>
  <c r="Q452" i="23"/>
  <c r="P453" i="23"/>
  <c r="R453" i="23" s="1"/>
  <c r="Q453" i="23"/>
  <c r="P454" i="23"/>
  <c r="R454" i="23" s="1"/>
  <c r="Q454" i="23"/>
  <c r="P455" i="23"/>
  <c r="R455" i="23" s="1"/>
  <c r="Q455" i="23"/>
  <c r="P456" i="23"/>
  <c r="R456" i="23" s="1"/>
  <c r="Q456" i="23"/>
  <c r="P457" i="23"/>
  <c r="R457" i="23" s="1"/>
  <c r="Q457" i="23"/>
  <c r="P458" i="23"/>
  <c r="R458" i="23" s="1"/>
  <c r="Q458" i="23"/>
  <c r="P436" i="23"/>
  <c r="R436" i="23" s="1"/>
  <c r="Q436" i="23"/>
  <c r="P437" i="23"/>
  <c r="Q437" i="23"/>
  <c r="R437" i="23"/>
  <c r="P438" i="23"/>
  <c r="R438" i="23" s="1"/>
  <c r="Q438" i="23"/>
  <c r="P439" i="23"/>
  <c r="R439" i="23" s="1"/>
  <c r="Q439" i="23"/>
  <c r="P440" i="23"/>
  <c r="R440" i="23" s="1"/>
  <c r="Q440" i="23"/>
  <c r="P441" i="23"/>
  <c r="R441" i="23" s="1"/>
  <c r="Q441" i="23"/>
  <c r="P442" i="23"/>
  <c r="R442" i="23" s="1"/>
  <c r="Q442" i="23"/>
  <c r="P443" i="23"/>
  <c r="Q443" i="23"/>
  <c r="R443" i="23"/>
  <c r="P444" i="23"/>
  <c r="R444" i="23" s="1"/>
  <c r="Q444" i="23"/>
  <c r="P445" i="23"/>
  <c r="R445" i="23" s="1"/>
  <c r="Q445" i="23"/>
  <c r="P446" i="23"/>
  <c r="Q446" i="23"/>
  <c r="R446" i="23"/>
  <c r="D436" i="23"/>
  <c r="D437" i="23"/>
  <c r="D438" i="23"/>
  <c r="D439" i="23"/>
  <c r="D440" i="23"/>
  <c r="D441" i="23"/>
  <c r="D442" i="23"/>
  <c r="D443" i="23"/>
  <c r="D444" i="23"/>
  <c r="D445" i="23"/>
  <c r="D446" i="23"/>
  <c r="D447" i="23"/>
  <c r="D448" i="23"/>
  <c r="D449" i="23"/>
  <c r="D450" i="23"/>
  <c r="D451" i="23"/>
  <c r="D452" i="23"/>
  <c r="D453" i="23"/>
  <c r="D454" i="23"/>
  <c r="D455" i="23"/>
  <c r="D456" i="23"/>
  <c r="D457" i="23"/>
  <c r="D458" i="23"/>
  <c r="P526" i="23"/>
  <c r="R526" i="23" s="1"/>
  <c r="Q526" i="23"/>
  <c r="P527" i="23"/>
  <c r="R527" i="23" s="1"/>
  <c r="Q527" i="23"/>
  <c r="P528" i="23"/>
  <c r="R528" i="23" s="1"/>
  <c r="Q528" i="23"/>
  <c r="P529" i="23"/>
  <c r="R529" i="23" s="1"/>
  <c r="Q529" i="23"/>
  <c r="P530" i="23"/>
  <c r="R530" i="23" s="1"/>
  <c r="Q530" i="23"/>
  <c r="D526" i="23"/>
  <c r="D527" i="23"/>
  <c r="D528" i="23"/>
  <c r="D529" i="23"/>
  <c r="D530" i="23"/>
  <c r="P508" i="23"/>
  <c r="R508" i="23" s="1"/>
  <c r="Q508" i="23"/>
  <c r="P509" i="23"/>
  <c r="R509" i="23" s="1"/>
  <c r="Q509" i="23"/>
  <c r="P510" i="23"/>
  <c r="R510" i="23" s="1"/>
  <c r="Q510" i="23"/>
  <c r="P511" i="23"/>
  <c r="R511" i="23" s="1"/>
  <c r="Q511" i="23"/>
  <c r="P512" i="23"/>
  <c r="R512" i="23" s="1"/>
  <c r="Q512" i="23"/>
  <c r="P513" i="23"/>
  <c r="R513" i="23" s="1"/>
  <c r="Q513" i="23"/>
  <c r="P514" i="23"/>
  <c r="R514" i="23" s="1"/>
  <c r="Q514" i="23"/>
  <c r="P515" i="23"/>
  <c r="R515" i="23" s="1"/>
  <c r="Q515" i="23"/>
  <c r="P516" i="23"/>
  <c r="R516" i="23" s="1"/>
  <c r="Q516" i="23"/>
  <c r="P517" i="23"/>
  <c r="R517" i="23" s="1"/>
  <c r="Q517" i="23"/>
  <c r="P518" i="23"/>
  <c r="R518" i="23" s="1"/>
  <c r="Q518" i="23"/>
  <c r="P519" i="23"/>
  <c r="R519" i="23" s="1"/>
  <c r="Q519" i="23"/>
  <c r="P520" i="23"/>
  <c r="R520" i="23" s="1"/>
  <c r="Q520" i="23"/>
  <c r="P521" i="23"/>
  <c r="R521" i="23" s="1"/>
  <c r="Q521" i="23"/>
  <c r="P522" i="23"/>
  <c r="R522" i="23" s="1"/>
  <c r="Q522" i="23"/>
  <c r="P523" i="23"/>
  <c r="R523" i="23" s="1"/>
  <c r="Q523" i="23"/>
  <c r="P524" i="23"/>
  <c r="R524" i="23" s="1"/>
  <c r="Q524" i="23"/>
  <c r="P525" i="23"/>
  <c r="R525" i="23" s="1"/>
  <c r="Q525" i="23"/>
  <c r="D508" i="23"/>
  <c r="D509" i="23"/>
  <c r="D510" i="23"/>
  <c r="D511" i="23"/>
  <c r="D512" i="23"/>
  <c r="D513" i="23"/>
  <c r="D514" i="23"/>
  <c r="D515" i="23"/>
  <c r="D516" i="23"/>
  <c r="D517" i="23"/>
  <c r="D518" i="23"/>
  <c r="D519" i="23"/>
  <c r="D520" i="23"/>
  <c r="D521" i="23"/>
  <c r="D522" i="23"/>
  <c r="D523" i="23"/>
  <c r="D524" i="23"/>
  <c r="D525" i="23"/>
  <c r="P544" i="23"/>
  <c r="R544" i="23" s="1"/>
  <c r="Q544" i="23"/>
  <c r="P545" i="23"/>
  <c r="R545" i="23" s="1"/>
  <c r="Q545" i="23"/>
  <c r="P546" i="23"/>
  <c r="R546" i="23" s="1"/>
  <c r="Q546" i="23"/>
  <c r="P547" i="23"/>
  <c r="R547" i="23" s="1"/>
  <c r="Q547" i="23"/>
  <c r="P548" i="23"/>
  <c r="R548" i="23" s="1"/>
  <c r="Q548" i="23"/>
  <c r="P549" i="23"/>
  <c r="R549" i="23" s="1"/>
  <c r="Q549" i="23"/>
  <c r="P550" i="23"/>
  <c r="R550" i="23" s="1"/>
  <c r="Q550" i="23"/>
  <c r="P551" i="23"/>
  <c r="R551" i="23" s="1"/>
  <c r="Q551" i="23"/>
  <c r="P552" i="23"/>
  <c r="R552" i="23" s="1"/>
  <c r="Q552" i="23"/>
  <c r="P553" i="23"/>
  <c r="R553" i="23" s="1"/>
  <c r="Q553" i="23"/>
  <c r="P554" i="23"/>
  <c r="R554" i="23" s="1"/>
  <c r="Q554" i="23"/>
  <c r="P555" i="23"/>
  <c r="R555" i="23" s="1"/>
  <c r="Q555" i="23"/>
  <c r="P556" i="23"/>
  <c r="R556" i="23" s="1"/>
  <c r="Q556" i="23"/>
  <c r="P557" i="23"/>
  <c r="R557" i="23" s="1"/>
  <c r="Q557" i="23"/>
  <c r="P558" i="23"/>
  <c r="R558" i="23" s="1"/>
  <c r="Q558" i="23"/>
  <c r="P559" i="23"/>
  <c r="R559" i="23" s="1"/>
  <c r="Q559" i="23"/>
  <c r="P560" i="23"/>
  <c r="R560" i="23" s="1"/>
  <c r="Q560" i="23"/>
  <c r="P561" i="23"/>
  <c r="R561" i="23" s="1"/>
  <c r="Q561" i="23"/>
  <c r="P562" i="23"/>
  <c r="R562" i="23" s="1"/>
  <c r="Q562" i="23"/>
  <c r="P563" i="23"/>
  <c r="R563" i="23" s="1"/>
  <c r="Q563" i="23"/>
  <c r="P564" i="23"/>
  <c r="R564" i="23" s="1"/>
  <c r="Q564" i="23"/>
  <c r="P565" i="23"/>
  <c r="R565" i="23" s="1"/>
  <c r="Q565" i="23"/>
  <c r="P566" i="23"/>
  <c r="R566" i="23" s="1"/>
  <c r="Q566" i="23"/>
  <c r="P567" i="23"/>
  <c r="R567" i="23" s="1"/>
  <c r="Q567" i="23"/>
  <c r="D544" i="23"/>
  <c r="D545" i="23"/>
  <c r="D546" i="23"/>
  <c r="D547" i="23"/>
  <c r="D548" i="23"/>
  <c r="D549" i="23"/>
  <c r="D550" i="23"/>
  <c r="D551" i="23"/>
  <c r="D552" i="23"/>
  <c r="D553" i="23"/>
  <c r="D554" i="23"/>
  <c r="D555" i="23"/>
  <c r="D556" i="23"/>
  <c r="D557" i="23"/>
  <c r="D558" i="23"/>
  <c r="D559" i="23"/>
  <c r="D560" i="23"/>
  <c r="D561" i="23"/>
  <c r="D562" i="23"/>
  <c r="D563" i="23"/>
  <c r="D564" i="23"/>
  <c r="D565" i="23"/>
  <c r="D566" i="23"/>
  <c r="D567" i="23"/>
  <c r="D78" i="24"/>
  <c r="H12" i="29"/>
  <c r="H13" i="29"/>
  <c r="E78" i="24" s="1"/>
  <c r="G13" i="29"/>
  <c r="F13" i="29"/>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P472" i="23"/>
  <c r="R472" i="23" s="1"/>
  <c r="Q472" i="23"/>
  <c r="P473" i="23"/>
  <c r="R473" i="23" s="1"/>
  <c r="Q473" i="23"/>
  <c r="P474" i="23"/>
  <c r="R474" i="23" s="1"/>
  <c r="Q474" i="23"/>
  <c r="P475" i="23"/>
  <c r="R475" i="23" s="1"/>
  <c r="Q475" i="23"/>
  <c r="P476" i="23"/>
  <c r="R476" i="23" s="1"/>
  <c r="Q476" i="23"/>
  <c r="P477" i="23"/>
  <c r="R477" i="23" s="1"/>
  <c r="Q477" i="23"/>
  <c r="P478" i="23"/>
  <c r="R478" i="23" s="1"/>
  <c r="Q478" i="23"/>
  <c r="P479" i="23"/>
  <c r="R479" i="23" s="1"/>
  <c r="Q479" i="23"/>
  <c r="P480" i="23"/>
  <c r="R480" i="23" s="1"/>
  <c r="Q480" i="23"/>
  <c r="P481" i="23"/>
  <c r="R481" i="23" s="1"/>
  <c r="Q481" i="23"/>
  <c r="P482" i="23"/>
  <c r="R482" i="23" s="1"/>
  <c r="Q482" i="23"/>
  <c r="P483" i="23"/>
  <c r="R483" i="23" s="1"/>
  <c r="Q483" i="23"/>
  <c r="P484" i="23"/>
  <c r="R484" i="23" s="1"/>
  <c r="Q484" i="23"/>
  <c r="P485" i="23"/>
  <c r="R485" i="23" s="1"/>
  <c r="Q485" i="23"/>
  <c r="P486" i="23"/>
  <c r="R486" i="23" s="1"/>
  <c r="Q486" i="23"/>
  <c r="P487" i="23"/>
  <c r="R487" i="23" s="1"/>
  <c r="Q487" i="23"/>
  <c r="P488" i="23"/>
  <c r="R488" i="23" s="1"/>
  <c r="Q488" i="23"/>
  <c r="P489" i="23"/>
  <c r="R489" i="23" s="1"/>
  <c r="Q489" i="23"/>
  <c r="P490" i="23"/>
  <c r="R490" i="23" s="1"/>
  <c r="Q490" i="23"/>
  <c r="P491" i="23"/>
  <c r="R491" i="23" s="1"/>
  <c r="Q491" i="23"/>
  <c r="P492" i="23"/>
  <c r="R492" i="23" s="1"/>
  <c r="Q492" i="23"/>
  <c r="P493" i="23"/>
  <c r="R493" i="23" s="1"/>
  <c r="Q493" i="23"/>
  <c r="P494" i="23"/>
  <c r="R494" i="23" s="1"/>
  <c r="Q494" i="23"/>
  <c r="D472" i="23"/>
  <c r="D473" i="23"/>
  <c r="D474" i="23"/>
  <c r="D475" i="23"/>
  <c r="D476" i="23"/>
  <c r="D477" i="23"/>
  <c r="D478" i="23"/>
  <c r="D479" i="23"/>
  <c r="D480" i="23"/>
  <c r="D481" i="23"/>
  <c r="D482" i="23"/>
  <c r="D483" i="23"/>
  <c r="D484" i="23"/>
  <c r="D485" i="23"/>
  <c r="D486" i="23"/>
  <c r="D487" i="23"/>
  <c r="D488" i="23"/>
  <c r="D489" i="23"/>
  <c r="D490" i="23"/>
  <c r="D491" i="23"/>
  <c r="D492" i="23"/>
  <c r="D493" i="23"/>
  <c r="D494" i="23"/>
  <c r="D570" i="23"/>
  <c r="D571" i="23"/>
  <c r="D572" i="23"/>
  <c r="D573" i="23"/>
  <c r="D574" i="23"/>
  <c r="D575" i="23"/>
  <c r="D576" i="23"/>
  <c r="D577" i="23"/>
  <c r="D578" i="23"/>
  <c r="D579" i="23"/>
  <c r="D580" i="23"/>
  <c r="D569" i="23"/>
  <c r="D533" i="23"/>
  <c r="D534" i="23"/>
  <c r="D535" i="23"/>
  <c r="D536" i="23"/>
  <c r="D537" i="23"/>
  <c r="D538" i="23"/>
  <c r="D539" i="23"/>
  <c r="D540" i="23"/>
  <c r="D541" i="23"/>
  <c r="D542" i="23"/>
  <c r="D543" i="23"/>
  <c r="D532" i="23"/>
  <c r="D497" i="23"/>
  <c r="D498" i="23"/>
  <c r="D499" i="23"/>
  <c r="D500" i="23"/>
  <c r="D501" i="23"/>
  <c r="D502" i="23"/>
  <c r="D503" i="23"/>
  <c r="D504" i="23"/>
  <c r="D505" i="23"/>
  <c r="D506" i="23"/>
  <c r="D507" i="23"/>
  <c r="D496" i="23"/>
  <c r="D461" i="23"/>
  <c r="D462" i="23"/>
  <c r="D463" i="23"/>
  <c r="D464" i="23"/>
  <c r="D465" i="23"/>
  <c r="D466" i="23"/>
  <c r="D467" i="23"/>
  <c r="D468" i="23"/>
  <c r="D469" i="23"/>
  <c r="D470" i="23"/>
  <c r="D471" i="23"/>
  <c r="D460" i="23"/>
  <c r="AG13" i="24"/>
  <c r="AH13" i="24"/>
  <c r="AC13" i="24"/>
  <c r="AD13" i="24"/>
  <c r="AE13" i="24"/>
  <c r="AF13" i="24"/>
  <c r="J13" i="24"/>
  <c r="S13" i="24" s="1"/>
  <c r="K13" i="24"/>
  <c r="T13" i="24" s="1"/>
  <c r="L13" i="24"/>
  <c r="U13" i="24" s="1"/>
  <c r="G13" i="24"/>
  <c r="P13" i="24" s="1"/>
  <c r="H13" i="24"/>
  <c r="Q13" i="24" s="1"/>
  <c r="I13" i="24"/>
  <c r="R13" i="24" s="1"/>
  <c r="D428" i="23"/>
  <c r="D429" i="23"/>
  <c r="D430" i="23"/>
  <c r="D431" i="23"/>
  <c r="D432" i="23"/>
  <c r="D433" i="23"/>
  <c r="D434" i="23"/>
  <c r="D435" i="23"/>
  <c r="D427" i="23"/>
  <c r="G15" i="24"/>
  <c r="P15" i="24" s="1"/>
  <c r="H15" i="24"/>
  <c r="Q15" i="24" s="1"/>
  <c r="I15" i="24"/>
  <c r="R15" i="24" s="1"/>
  <c r="J15" i="24"/>
  <c r="S15" i="24" s="1"/>
  <c r="K15" i="24"/>
  <c r="T15" i="24" s="1"/>
  <c r="L15" i="24"/>
  <c r="U15" i="24" s="1"/>
  <c r="AC15" i="24"/>
  <c r="AD15" i="24"/>
  <c r="AE15" i="24"/>
  <c r="AF15" i="24"/>
  <c r="AG15" i="24"/>
  <c r="AH15" i="24"/>
  <c r="D412" i="23"/>
  <c r="D413" i="23"/>
  <c r="D414" i="23"/>
  <c r="D415" i="23"/>
  <c r="D416" i="23"/>
  <c r="D417" i="23"/>
  <c r="D418" i="23"/>
  <c r="D419" i="23"/>
  <c r="D420" i="23"/>
  <c r="D421" i="23"/>
  <c r="D422" i="23"/>
  <c r="D387" i="23"/>
  <c r="D388" i="23"/>
  <c r="D389" i="23"/>
  <c r="D390" i="23"/>
  <c r="D391" i="23"/>
  <c r="D392" i="23"/>
  <c r="D393" i="23"/>
  <c r="D394" i="23"/>
  <c r="D395" i="23"/>
  <c r="D396" i="23"/>
  <c r="D397" i="23"/>
  <c r="D398" i="23"/>
  <c r="D399" i="23"/>
  <c r="D400" i="23"/>
  <c r="D401" i="23"/>
  <c r="D402" i="23"/>
  <c r="D403" i="23"/>
  <c r="D404" i="23"/>
  <c r="D405" i="23"/>
  <c r="D406" i="23"/>
  <c r="D407" i="23"/>
  <c r="D408" i="23"/>
  <c r="D409" i="23"/>
  <c r="D410" i="23"/>
  <c r="D411" i="23"/>
  <c r="D386" i="23"/>
  <c r="Q351" i="23"/>
  <c r="Q352" i="23"/>
  <c r="Q353" i="23"/>
  <c r="Q354" i="23"/>
  <c r="Q355" i="23"/>
  <c r="Q356" i="23"/>
  <c r="Q357" i="23"/>
  <c r="Q358" i="23"/>
  <c r="Q359" i="23"/>
  <c r="Q360" i="23"/>
  <c r="Q361" i="23"/>
  <c r="Q362" i="23"/>
  <c r="Q363" i="23"/>
  <c r="Q364" i="23"/>
  <c r="Q365" i="23"/>
  <c r="Q366" i="23"/>
  <c r="Q367" i="23"/>
  <c r="Q368" i="23"/>
  <c r="Q369" i="23"/>
  <c r="Q370" i="23"/>
  <c r="Q371" i="23"/>
  <c r="Q372" i="23"/>
  <c r="Q373" i="23"/>
  <c r="Q374" i="23"/>
  <c r="Q375" i="23"/>
  <c r="Q376" i="23"/>
  <c r="Q377" i="23"/>
  <c r="Q378" i="23"/>
  <c r="Q379" i="23"/>
  <c r="Q380" i="23"/>
  <c r="Q381" i="23"/>
  <c r="Q382" i="23"/>
  <c r="Q383" i="23"/>
  <c r="Q384" i="23"/>
  <c r="Q385" i="23"/>
  <c r="AB15" i="24" s="1"/>
  <c r="Q386" i="23"/>
  <c r="Q387" i="23"/>
  <c r="Q388" i="23"/>
  <c r="Q389" i="23"/>
  <c r="Q390" i="23"/>
  <c r="Q391" i="23"/>
  <c r="Q392" i="23"/>
  <c r="Q393" i="23"/>
  <c r="Q394" i="23"/>
  <c r="Q395" i="23"/>
  <c r="Q396" i="23"/>
  <c r="Q397" i="23"/>
  <c r="Q398" i="23"/>
  <c r="Q399" i="23"/>
  <c r="Q400" i="23"/>
  <c r="Q401" i="23"/>
  <c r="Q402" i="23"/>
  <c r="Q403" i="23"/>
  <c r="Q404" i="23"/>
  <c r="Q405" i="23"/>
  <c r="Q406" i="23"/>
  <c r="Q407" i="23"/>
  <c r="Q408" i="23"/>
  <c r="Q409" i="23"/>
  <c r="Q410" i="23"/>
  <c r="Q411" i="23"/>
  <c r="Q412" i="23"/>
  <c r="Q413" i="23"/>
  <c r="P360" i="23"/>
  <c r="R360" i="23" s="1"/>
  <c r="P361" i="23"/>
  <c r="R361" i="23" s="1"/>
  <c r="P362" i="23"/>
  <c r="R362" i="23" s="1"/>
  <c r="P363" i="23"/>
  <c r="R363" i="23" s="1"/>
  <c r="P364" i="23"/>
  <c r="R364" i="23" s="1"/>
  <c r="P365" i="23"/>
  <c r="R365" i="23" s="1"/>
  <c r="P366" i="23"/>
  <c r="R366" i="23" s="1"/>
  <c r="P367" i="23"/>
  <c r="R367" i="23" s="1"/>
  <c r="P368" i="23"/>
  <c r="R368" i="23" s="1"/>
  <c r="P369" i="23"/>
  <c r="R369" i="23" s="1"/>
  <c r="P370" i="23"/>
  <c r="R370" i="23" s="1"/>
  <c r="P371" i="23"/>
  <c r="R371" i="23" s="1"/>
  <c r="P372" i="23"/>
  <c r="R372" i="23" s="1"/>
  <c r="P373" i="23"/>
  <c r="R373" i="23" s="1"/>
  <c r="P374" i="23"/>
  <c r="R374" i="23" s="1"/>
  <c r="P375" i="23"/>
  <c r="R375" i="23" s="1"/>
  <c r="P376" i="23"/>
  <c r="R376" i="23" s="1"/>
  <c r="P377" i="23"/>
  <c r="R377" i="23" s="1"/>
  <c r="P378" i="23"/>
  <c r="R378" i="23" s="1"/>
  <c r="P379" i="23"/>
  <c r="R379" i="23" s="1"/>
  <c r="P380" i="23"/>
  <c r="R380" i="23" s="1"/>
  <c r="P381" i="23"/>
  <c r="R381" i="23" s="1"/>
  <c r="P382" i="23"/>
  <c r="R382" i="23" s="1"/>
  <c r="P383" i="23"/>
  <c r="R383" i="23" s="1"/>
  <c r="P384" i="23"/>
  <c r="R384" i="23" s="1"/>
  <c r="P385" i="23"/>
  <c r="R385" i="23" s="1"/>
  <c r="P386" i="23"/>
  <c r="R386" i="23" s="1"/>
  <c r="P355" i="23"/>
  <c r="R355" i="23" s="1"/>
  <c r="P356" i="23"/>
  <c r="R356" i="23" s="1"/>
  <c r="P357" i="23"/>
  <c r="R357" i="23" s="1"/>
  <c r="P358" i="23"/>
  <c r="R358" i="23" s="1"/>
  <c r="P359" i="23"/>
  <c r="R359" i="23" s="1"/>
  <c r="D8" i="14"/>
  <c r="F25" i="24" s="1"/>
  <c r="O25" i="24" s="1"/>
  <c r="P277" i="23"/>
  <c r="R277" i="23" s="1"/>
  <c r="Q277" i="23"/>
  <c r="P278" i="23"/>
  <c r="R278" i="23" s="1"/>
  <c r="Q278" i="23"/>
  <c r="P279" i="23"/>
  <c r="R279" i="23" s="1"/>
  <c r="Q279" i="23"/>
  <c r="P280" i="23"/>
  <c r="R280" i="23" s="1"/>
  <c r="Q280" i="23"/>
  <c r="P281" i="23"/>
  <c r="R281" i="23" s="1"/>
  <c r="Q281" i="23"/>
  <c r="P282" i="23"/>
  <c r="R282" i="23" s="1"/>
  <c r="Q282" i="23"/>
  <c r="P283" i="23"/>
  <c r="R283" i="23" s="1"/>
  <c r="Q283" i="23"/>
  <c r="P284" i="23"/>
  <c r="R284" i="23" s="1"/>
  <c r="Q284" i="23"/>
  <c r="P285" i="23"/>
  <c r="R285" i="23" s="1"/>
  <c r="Q285" i="23"/>
  <c r="P286" i="23"/>
  <c r="R286" i="23" s="1"/>
  <c r="Q286" i="23"/>
  <c r="P287" i="23"/>
  <c r="R287" i="23" s="1"/>
  <c r="Q287" i="23"/>
  <c r="P288" i="23"/>
  <c r="R288" i="23" s="1"/>
  <c r="Q288" i="23"/>
  <c r="P289" i="23"/>
  <c r="R289" i="23" s="1"/>
  <c r="Q289" i="23"/>
  <c r="P290" i="23"/>
  <c r="R290" i="23" s="1"/>
  <c r="Q290" i="23"/>
  <c r="P291" i="23"/>
  <c r="R291" i="23" s="1"/>
  <c r="Q291" i="23"/>
  <c r="P292" i="23"/>
  <c r="R292" i="23" s="1"/>
  <c r="Q292" i="23"/>
  <c r="P293" i="23"/>
  <c r="R293" i="23" s="1"/>
  <c r="Q293" i="23"/>
  <c r="P294" i="23"/>
  <c r="R294" i="23" s="1"/>
  <c r="Q294" i="23"/>
  <c r="P295" i="23"/>
  <c r="R295" i="23" s="1"/>
  <c r="Q295" i="23"/>
  <c r="P296" i="23"/>
  <c r="R296" i="23" s="1"/>
  <c r="Q296" i="23"/>
  <c r="P297" i="23"/>
  <c r="R297" i="23" s="1"/>
  <c r="Q297" i="23"/>
  <c r="P298" i="23"/>
  <c r="R298" i="23" s="1"/>
  <c r="Q298" i="23"/>
  <c r="P299" i="23"/>
  <c r="R299" i="23" s="1"/>
  <c r="Q299" i="23"/>
  <c r="P300" i="23"/>
  <c r="R300" i="23" s="1"/>
  <c r="Q300" i="23"/>
  <c r="P301" i="23"/>
  <c r="R301" i="23" s="1"/>
  <c r="Q301" i="23"/>
  <c r="P302" i="23"/>
  <c r="R302" i="23" s="1"/>
  <c r="Q302" i="23"/>
  <c r="P303" i="23"/>
  <c r="R303" i="23" s="1"/>
  <c r="Q303" i="23"/>
  <c r="P304" i="23"/>
  <c r="R304" i="23" s="1"/>
  <c r="Q304" i="23"/>
  <c r="P305" i="23"/>
  <c r="R305" i="23" s="1"/>
  <c r="Q305" i="23"/>
  <c r="P306" i="23"/>
  <c r="R306" i="23" s="1"/>
  <c r="Q306" i="23"/>
  <c r="P307" i="23"/>
  <c r="R307" i="23" s="1"/>
  <c r="Q307" i="23"/>
  <c r="P308" i="23"/>
  <c r="R308" i="23" s="1"/>
  <c r="Q308" i="23"/>
  <c r="P309" i="23"/>
  <c r="R309" i="23" s="1"/>
  <c r="Q309" i="23"/>
  <c r="P310" i="23"/>
  <c r="R310" i="23" s="1"/>
  <c r="Q310" i="23"/>
  <c r="P311" i="23"/>
  <c r="R311" i="23" s="1"/>
  <c r="Q311" i="23"/>
  <c r="P312" i="23"/>
  <c r="R312" i="23" s="1"/>
  <c r="Q312" i="23"/>
  <c r="P313" i="23"/>
  <c r="R313" i="23" s="1"/>
  <c r="Q313" i="23"/>
  <c r="P314" i="23"/>
  <c r="R314" i="23" s="1"/>
  <c r="Q314" i="23"/>
  <c r="P315" i="23"/>
  <c r="R315" i="23" s="1"/>
  <c r="Q315" i="23"/>
  <c r="P316" i="23"/>
  <c r="R316" i="23" s="1"/>
  <c r="Q316" i="23"/>
  <c r="P317" i="23"/>
  <c r="R317" i="23" s="1"/>
  <c r="Q317" i="23"/>
  <c r="P318" i="23"/>
  <c r="R318" i="23" s="1"/>
  <c r="Q318" i="23"/>
  <c r="P319" i="23"/>
  <c r="R319" i="23" s="1"/>
  <c r="Q319" i="23"/>
  <c r="P320" i="23"/>
  <c r="R320" i="23" s="1"/>
  <c r="Q320" i="23"/>
  <c r="P321" i="23"/>
  <c r="R321" i="23" s="1"/>
  <c r="Q321" i="23"/>
  <c r="P322" i="23"/>
  <c r="R322" i="23" s="1"/>
  <c r="Q322" i="23"/>
  <c r="P323" i="23"/>
  <c r="R323" i="23" s="1"/>
  <c r="Q323" i="23"/>
  <c r="P324" i="23"/>
  <c r="R324" i="23" s="1"/>
  <c r="Q324" i="23"/>
  <c r="P325" i="23"/>
  <c r="R325" i="23" s="1"/>
  <c r="Q325" i="23"/>
  <c r="P326" i="23"/>
  <c r="R326" i="23" s="1"/>
  <c r="Q326" i="23"/>
  <c r="P327" i="23"/>
  <c r="R327" i="23" s="1"/>
  <c r="Q327" i="23"/>
  <c r="P328" i="23"/>
  <c r="R328" i="23" s="1"/>
  <c r="Q328" i="23"/>
  <c r="P329" i="23"/>
  <c r="R329" i="23" s="1"/>
  <c r="Q329" i="23"/>
  <c r="P330" i="23"/>
  <c r="R330" i="23" s="1"/>
  <c r="Q330" i="23"/>
  <c r="P331" i="23"/>
  <c r="R331" i="23" s="1"/>
  <c r="Q331" i="23"/>
  <c r="P332" i="23"/>
  <c r="R332" i="23" s="1"/>
  <c r="Q332" i="23"/>
  <c r="P333" i="23"/>
  <c r="R333" i="23" s="1"/>
  <c r="Q333" i="23"/>
  <c r="P334" i="23"/>
  <c r="R334" i="23" s="1"/>
  <c r="Q334" i="23"/>
  <c r="P335" i="23"/>
  <c r="R335" i="23" s="1"/>
  <c r="Q335" i="23"/>
  <c r="P336" i="23"/>
  <c r="R336" i="23" s="1"/>
  <c r="Q336" i="23"/>
  <c r="P337" i="23"/>
  <c r="R337" i="23" s="1"/>
  <c r="Q337" i="23"/>
  <c r="P338" i="23"/>
  <c r="R338" i="23" s="1"/>
  <c r="Q338" i="23"/>
  <c r="P339" i="23"/>
  <c r="R339" i="23" s="1"/>
  <c r="Q339" i="23"/>
  <c r="P340" i="23"/>
  <c r="R340" i="23" s="1"/>
  <c r="Q340" i="23"/>
  <c r="P341" i="23"/>
  <c r="R341" i="23" s="1"/>
  <c r="Q341" i="23"/>
  <c r="P342" i="23"/>
  <c r="R342" i="23" s="1"/>
  <c r="Q342" i="23"/>
  <c r="P343" i="23"/>
  <c r="R343" i="23" s="1"/>
  <c r="Q343" i="23"/>
  <c r="P344" i="23"/>
  <c r="R344" i="23" s="1"/>
  <c r="Q344" i="23"/>
  <c r="P345" i="23"/>
  <c r="R345" i="23" s="1"/>
  <c r="Q345" i="23"/>
  <c r="P346" i="23"/>
  <c r="R346" i="23" s="1"/>
  <c r="Q346" i="23"/>
  <c r="P347" i="23"/>
  <c r="R347" i="23" s="1"/>
  <c r="Q347" i="23"/>
  <c r="P348" i="23"/>
  <c r="R348" i="23" s="1"/>
  <c r="Q348" i="23"/>
  <c r="P349" i="23"/>
  <c r="R349" i="23" s="1"/>
  <c r="Q349" i="23"/>
  <c r="P350" i="23"/>
  <c r="R350" i="23" s="1"/>
  <c r="Q350" i="23"/>
  <c r="P351" i="23"/>
  <c r="R351" i="23" s="1"/>
  <c r="P352" i="23"/>
  <c r="R352" i="23" s="1"/>
  <c r="P353" i="23"/>
  <c r="R353" i="23" s="1"/>
  <c r="P354" i="23"/>
  <c r="R354" i="23" s="1"/>
  <c r="P387" i="23"/>
  <c r="R387" i="23" s="1"/>
  <c r="P388" i="23"/>
  <c r="R388" i="23" s="1"/>
  <c r="P389" i="23"/>
  <c r="R389" i="23" s="1"/>
  <c r="P390" i="23"/>
  <c r="R390" i="23" s="1"/>
  <c r="P391" i="23"/>
  <c r="R391" i="23" s="1"/>
  <c r="P392" i="23"/>
  <c r="R392" i="23" s="1"/>
  <c r="P393" i="23"/>
  <c r="R393" i="23" s="1"/>
  <c r="P394" i="23"/>
  <c r="R394" i="23" s="1"/>
  <c r="P395" i="23"/>
  <c r="R395" i="23" s="1"/>
  <c r="P396" i="23"/>
  <c r="R396" i="23" s="1"/>
  <c r="P397" i="23"/>
  <c r="R397" i="23" s="1"/>
  <c r="P398" i="23"/>
  <c r="R398" i="23" s="1"/>
  <c r="P399" i="23"/>
  <c r="R399" i="23" s="1"/>
  <c r="P400" i="23"/>
  <c r="R400" i="23" s="1"/>
  <c r="P401" i="23"/>
  <c r="R401" i="23" s="1"/>
  <c r="P402" i="23"/>
  <c r="R402" i="23" s="1"/>
  <c r="P403" i="23"/>
  <c r="R403" i="23" s="1"/>
  <c r="P404" i="23"/>
  <c r="R404" i="23" s="1"/>
  <c r="P405" i="23"/>
  <c r="R405" i="23" s="1"/>
  <c r="P406" i="23"/>
  <c r="R406" i="23" s="1"/>
  <c r="P407" i="23"/>
  <c r="R407" i="23" s="1"/>
  <c r="P408" i="23"/>
  <c r="R408" i="23" s="1"/>
  <c r="P409" i="23"/>
  <c r="R409" i="23" s="1"/>
  <c r="P410" i="23"/>
  <c r="R410" i="23" s="1"/>
  <c r="P411" i="23"/>
  <c r="R411" i="23" s="1"/>
  <c r="P412" i="23"/>
  <c r="R412" i="23" s="1"/>
  <c r="P413" i="23"/>
  <c r="R413" i="23" s="1"/>
  <c r="P414" i="23"/>
  <c r="R414" i="23" s="1"/>
  <c r="Q414" i="23"/>
  <c r="P415" i="23"/>
  <c r="R415" i="23" s="1"/>
  <c r="Q415" i="23"/>
  <c r="P416" i="23"/>
  <c r="R416" i="23" s="1"/>
  <c r="Q416" i="23"/>
  <c r="P417" i="23"/>
  <c r="R417" i="23" s="1"/>
  <c r="Q417" i="23"/>
  <c r="P418" i="23"/>
  <c r="R418" i="23" s="1"/>
  <c r="Q418" i="23"/>
  <c r="P419" i="23"/>
  <c r="R419" i="23" s="1"/>
  <c r="Q419" i="23"/>
  <c r="P420" i="23"/>
  <c r="R420" i="23" s="1"/>
  <c r="Q420" i="23"/>
  <c r="P421" i="23"/>
  <c r="R421" i="23" s="1"/>
  <c r="Q421" i="23"/>
  <c r="P422" i="23"/>
  <c r="R422" i="23" s="1"/>
  <c r="Q422" i="23"/>
  <c r="P423" i="23"/>
  <c r="R423" i="23" s="1"/>
  <c r="Q423" i="23"/>
  <c r="P424" i="23"/>
  <c r="R424" i="23" s="1"/>
  <c r="Q424" i="23"/>
  <c r="P425" i="23"/>
  <c r="R425" i="23" s="1"/>
  <c r="Q425" i="23"/>
  <c r="P426" i="23"/>
  <c r="R426" i="23" s="1"/>
  <c r="Q426" i="23"/>
  <c r="P427" i="23"/>
  <c r="R427" i="23" s="1"/>
  <c r="Q427" i="23"/>
  <c r="P428" i="23"/>
  <c r="R428" i="23" s="1"/>
  <c r="Q428" i="23"/>
  <c r="P429" i="23"/>
  <c r="R429" i="23" s="1"/>
  <c r="Q429" i="23"/>
  <c r="P430" i="23"/>
  <c r="R430" i="23" s="1"/>
  <c r="Q430" i="23"/>
  <c r="P431" i="23"/>
  <c r="R431" i="23" s="1"/>
  <c r="Q431" i="23"/>
  <c r="P432" i="23"/>
  <c r="R432" i="23" s="1"/>
  <c r="Q432" i="23"/>
  <c r="P433" i="23"/>
  <c r="R433" i="23" s="1"/>
  <c r="Q433" i="23"/>
  <c r="P434" i="23"/>
  <c r="R434" i="23" s="1"/>
  <c r="Q434" i="23"/>
  <c r="P435" i="23"/>
  <c r="R435" i="23" s="1"/>
  <c r="Q435" i="23"/>
  <c r="P459" i="23"/>
  <c r="R459" i="23" s="1"/>
  <c r="Q459" i="23"/>
  <c r="P460" i="23"/>
  <c r="R460" i="23" s="1"/>
  <c r="Q460" i="23"/>
  <c r="P461" i="23"/>
  <c r="R461" i="23" s="1"/>
  <c r="Q461" i="23"/>
  <c r="P462" i="23"/>
  <c r="R462" i="23" s="1"/>
  <c r="Q462" i="23"/>
  <c r="P463" i="23"/>
  <c r="R463" i="23" s="1"/>
  <c r="Q463" i="23"/>
  <c r="P464" i="23"/>
  <c r="R464" i="23" s="1"/>
  <c r="Q464" i="23"/>
  <c r="P465" i="23"/>
  <c r="R465" i="23" s="1"/>
  <c r="Q465" i="23"/>
  <c r="P466" i="23"/>
  <c r="R466" i="23" s="1"/>
  <c r="Q466" i="23"/>
  <c r="P467" i="23"/>
  <c r="R467" i="23" s="1"/>
  <c r="Q467" i="23"/>
  <c r="P468" i="23"/>
  <c r="R468" i="23" s="1"/>
  <c r="Q468" i="23"/>
  <c r="P469" i="23"/>
  <c r="R469" i="23" s="1"/>
  <c r="Q469" i="23"/>
  <c r="P470" i="23"/>
  <c r="R470" i="23" s="1"/>
  <c r="Q470" i="23"/>
  <c r="P471" i="23"/>
  <c r="R471" i="23" s="1"/>
  <c r="Q471" i="23"/>
  <c r="P495" i="23"/>
  <c r="R495" i="23" s="1"/>
  <c r="Q495" i="23"/>
  <c r="P496" i="23"/>
  <c r="R496" i="23" s="1"/>
  <c r="Q496" i="23"/>
  <c r="P497" i="23"/>
  <c r="R497" i="23" s="1"/>
  <c r="Q497" i="23"/>
  <c r="P498" i="23"/>
  <c r="R498" i="23" s="1"/>
  <c r="Q498" i="23"/>
  <c r="P499" i="23"/>
  <c r="R499" i="23" s="1"/>
  <c r="Q499" i="23"/>
  <c r="P500" i="23"/>
  <c r="R500" i="23" s="1"/>
  <c r="Q500" i="23"/>
  <c r="P501" i="23"/>
  <c r="R501" i="23" s="1"/>
  <c r="Q501" i="23"/>
  <c r="P502" i="23"/>
  <c r="R502" i="23" s="1"/>
  <c r="Q502" i="23"/>
  <c r="P503" i="23"/>
  <c r="R503" i="23" s="1"/>
  <c r="Q503" i="23"/>
  <c r="P504" i="23"/>
  <c r="R504" i="23" s="1"/>
  <c r="Q504" i="23"/>
  <c r="P505" i="23"/>
  <c r="R505" i="23" s="1"/>
  <c r="Q505" i="23"/>
  <c r="P506" i="23"/>
  <c r="R506" i="23" s="1"/>
  <c r="Q506" i="23"/>
  <c r="P507" i="23"/>
  <c r="R507" i="23" s="1"/>
  <c r="Q507" i="23"/>
  <c r="P531" i="23"/>
  <c r="R531" i="23" s="1"/>
  <c r="Q531" i="23"/>
  <c r="P532" i="23"/>
  <c r="R532" i="23" s="1"/>
  <c r="Q532" i="23"/>
  <c r="P533" i="23"/>
  <c r="R533" i="23" s="1"/>
  <c r="Q533" i="23"/>
  <c r="P534" i="23"/>
  <c r="R534" i="23" s="1"/>
  <c r="Q534" i="23"/>
  <c r="P261" i="23"/>
  <c r="R261" i="23" s="1"/>
  <c r="Q261" i="23"/>
  <c r="P262" i="23"/>
  <c r="R262" i="23" s="1"/>
  <c r="Q262" i="23"/>
  <c r="P263" i="23"/>
  <c r="R263" i="23" s="1"/>
  <c r="Q263" i="23"/>
  <c r="X78" i="23"/>
  <c r="X79" i="23"/>
  <c r="X80" i="23"/>
  <c r="X81" i="23"/>
  <c r="X82" i="23"/>
  <c r="X83" i="23"/>
  <c r="X84" i="23"/>
  <c r="X85" i="23"/>
  <c r="X86" i="23"/>
  <c r="X87" i="23"/>
  <c r="V78" i="23"/>
  <c r="V79" i="23"/>
  <c r="V80" i="23"/>
  <c r="V81" i="23"/>
  <c r="V82" i="23"/>
  <c r="V83" i="23"/>
  <c r="V84" i="23"/>
  <c r="V85" i="23"/>
  <c r="V86" i="23"/>
  <c r="V87" i="23"/>
  <c r="P78" i="23"/>
  <c r="R78" i="23" s="1"/>
  <c r="Q78" i="23"/>
  <c r="P79" i="23"/>
  <c r="R79" i="23" s="1"/>
  <c r="Q79" i="23"/>
  <c r="P80" i="23"/>
  <c r="R80" i="23" s="1"/>
  <c r="Q80" i="23"/>
  <c r="P81" i="23"/>
  <c r="R81" i="23" s="1"/>
  <c r="Q81" i="23"/>
  <c r="P82" i="23"/>
  <c r="R82" i="23" s="1"/>
  <c r="Q82" i="23"/>
  <c r="P83" i="23"/>
  <c r="R83" i="23" s="1"/>
  <c r="Q83" i="23"/>
  <c r="P84" i="23"/>
  <c r="R84" i="23" s="1"/>
  <c r="Q84" i="23"/>
  <c r="P85" i="23"/>
  <c r="R85" i="23" s="1"/>
  <c r="Q85" i="23"/>
  <c r="P86" i="23"/>
  <c r="R86" i="23" s="1"/>
  <c r="Q86" i="23"/>
  <c r="P87" i="23"/>
  <c r="R87" i="23" s="1"/>
  <c r="Q87" i="23"/>
  <c r="AH12" i="24"/>
  <c r="AH14" i="24"/>
  <c r="AH16" i="24"/>
  <c r="AG12" i="24"/>
  <c r="AG14" i="24"/>
  <c r="AG16" i="24"/>
  <c r="AF12" i="24"/>
  <c r="AF14" i="24"/>
  <c r="AF16" i="24"/>
  <c r="AE11" i="24"/>
  <c r="AE12" i="24"/>
  <c r="AE16" i="24"/>
  <c r="AE10" i="24"/>
  <c r="AD11" i="24"/>
  <c r="AD12" i="24"/>
  <c r="AD16" i="24"/>
  <c r="AD10" i="24"/>
  <c r="AC11" i="24"/>
  <c r="AC12" i="24"/>
  <c r="AC16" i="24"/>
  <c r="AC10" i="24"/>
  <c r="J16" i="24"/>
  <c r="S16" i="24" s="1"/>
  <c r="J14" i="24"/>
  <c r="S14" i="24" s="1"/>
  <c r="J12" i="24"/>
  <c r="S12" i="24" s="1"/>
  <c r="I16" i="24"/>
  <c r="R16" i="24" s="1"/>
  <c r="I12" i="24"/>
  <c r="R12" i="24" s="1"/>
  <c r="I11" i="24"/>
  <c r="R11" i="24" s="1"/>
  <c r="I10" i="24"/>
  <c r="R10" i="24" s="1"/>
  <c r="X41" i="23"/>
  <c r="X42" i="23"/>
  <c r="X43" i="23"/>
  <c r="X44" i="23"/>
  <c r="X45" i="23"/>
  <c r="X46" i="23"/>
  <c r="X47" i="23"/>
  <c r="X48" i="23"/>
  <c r="X49" i="23"/>
  <c r="X50" i="23"/>
  <c r="X51" i="23"/>
  <c r="X52" i="23"/>
  <c r="X53" i="23"/>
  <c r="X54" i="23"/>
  <c r="X55" i="23"/>
  <c r="X56" i="23"/>
  <c r="X57" i="23"/>
  <c r="X58" i="23"/>
  <c r="X59" i="23"/>
  <c r="X60" i="23"/>
  <c r="X61" i="23"/>
  <c r="X62" i="23"/>
  <c r="X63" i="23"/>
  <c r="X64" i="23"/>
  <c r="X65" i="23"/>
  <c r="X66" i="23"/>
  <c r="X67" i="23"/>
  <c r="X68" i="23"/>
  <c r="X69" i="23"/>
  <c r="X70" i="23"/>
  <c r="X71" i="23"/>
  <c r="X72" i="23"/>
  <c r="X73" i="23"/>
  <c r="X74" i="23"/>
  <c r="X75" i="23"/>
  <c r="X76" i="23"/>
  <c r="X77" i="23"/>
  <c r="X40" i="23"/>
  <c r="V41" i="23"/>
  <c r="V42" i="23"/>
  <c r="V43" i="23"/>
  <c r="V44" i="23"/>
  <c r="V45" i="23"/>
  <c r="V46" i="23"/>
  <c r="V47" i="23"/>
  <c r="V48" i="23"/>
  <c r="V49" i="23"/>
  <c r="V50" i="23"/>
  <c r="V51" i="23"/>
  <c r="V52" i="23"/>
  <c r="V53" i="23"/>
  <c r="V54" i="23"/>
  <c r="V55" i="23"/>
  <c r="V56" i="23"/>
  <c r="V57" i="23"/>
  <c r="V58" i="23"/>
  <c r="V59" i="23"/>
  <c r="V60" i="23"/>
  <c r="V61" i="23"/>
  <c r="V62" i="23"/>
  <c r="V63" i="23"/>
  <c r="V64" i="23"/>
  <c r="V65" i="23"/>
  <c r="V66" i="23"/>
  <c r="V67" i="23"/>
  <c r="V68" i="23"/>
  <c r="V69" i="23"/>
  <c r="V70" i="23"/>
  <c r="V71" i="23"/>
  <c r="V72" i="23"/>
  <c r="V73" i="23"/>
  <c r="V74" i="23"/>
  <c r="V75" i="23"/>
  <c r="V76" i="23"/>
  <c r="V77" i="23"/>
  <c r="V40" i="23"/>
  <c r="F90" i="18"/>
  <c r="F91" i="18"/>
  <c r="F92" i="18"/>
  <c r="F93" i="18"/>
  <c r="F94" i="18"/>
  <c r="F95" i="18"/>
  <c r="F96" i="18"/>
  <c r="F97" i="18"/>
  <c r="F98" i="18"/>
  <c r="F99" i="18"/>
  <c r="F100" i="18"/>
  <c r="F101" i="18"/>
  <c r="F102" i="18"/>
  <c r="F103" i="18"/>
  <c r="F104" i="18"/>
  <c r="F105" i="18"/>
  <c r="F106" i="18"/>
  <c r="F107" i="18"/>
  <c r="F108" i="18"/>
  <c r="F109" i="18"/>
  <c r="L12" i="24"/>
  <c r="U12" i="24" s="1"/>
  <c r="L14" i="24"/>
  <c r="U14" i="24" s="1"/>
  <c r="L16" i="24"/>
  <c r="U16" i="24" s="1"/>
  <c r="K12" i="24"/>
  <c r="T12" i="24" s="1"/>
  <c r="K14" i="24"/>
  <c r="T14" i="24" s="1"/>
  <c r="K16" i="24"/>
  <c r="T16" i="24" s="1"/>
  <c r="F20" i="18"/>
  <c r="F21" i="18"/>
  <c r="F23" i="18"/>
  <c r="F24" i="18"/>
  <c r="F25" i="18"/>
  <c r="F26" i="18"/>
  <c r="F27" i="18"/>
  <c r="F28" i="18"/>
  <c r="F29" i="18"/>
  <c r="F30"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H12" i="24"/>
  <c r="Q12" i="24" s="1"/>
  <c r="G12" i="24"/>
  <c r="P12" i="24" s="1"/>
  <c r="G18" i="29"/>
  <c r="F18" i="29"/>
  <c r="G17" i="29"/>
  <c r="F17" i="29"/>
  <c r="H17" i="29" s="1"/>
  <c r="G16" i="29"/>
  <c r="F16" i="29"/>
  <c r="G15" i="29"/>
  <c r="F15" i="29"/>
  <c r="G14" i="29"/>
  <c r="F14" i="29"/>
  <c r="G12" i="29"/>
  <c r="F12" i="29"/>
  <c r="G11" i="29"/>
  <c r="F11" i="29"/>
  <c r="J25" i="24" l="1"/>
  <c r="S25" i="24" s="1"/>
  <c r="AC25" i="24"/>
  <c r="AC26" i="24" s="1"/>
  <c r="AF25" i="24"/>
  <c r="AF26" i="24" s="1"/>
  <c r="E25" i="24"/>
  <c r="N25" i="24" s="1"/>
  <c r="G25" i="24"/>
  <c r="P25" i="24" s="1"/>
  <c r="N24" i="24"/>
  <c r="P24" i="24"/>
  <c r="AI24" i="24"/>
  <c r="S24" i="24"/>
  <c r="S26" i="24" s="1"/>
  <c r="H14" i="24"/>
  <c r="Q14" i="24" s="1"/>
  <c r="AG11" i="24"/>
  <c r="AF11" i="24"/>
  <c r="K11" i="24"/>
  <c r="T11" i="24" s="1"/>
  <c r="AH11" i="24"/>
  <c r="J11" i="24"/>
  <c r="S11" i="24" s="1"/>
  <c r="L11" i="24"/>
  <c r="U11" i="24" s="1"/>
  <c r="I14" i="24"/>
  <c r="R14" i="24" s="1"/>
  <c r="R17" i="24" s="1"/>
  <c r="AC14" i="24"/>
  <c r="AC17" i="24" s="1"/>
  <c r="AE14" i="24"/>
  <c r="AE17" i="24" s="1"/>
  <c r="AD14" i="24"/>
  <c r="AD17" i="24" s="1"/>
  <c r="G14" i="24"/>
  <c r="P14" i="24" s="1"/>
  <c r="AE25" i="24"/>
  <c r="AD25" i="24"/>
  <c r="D25" i="24"/>
  <c r="M25" i="24" s="1"/>
  <c r="AG25" i="24"/>
  <c r="AB25" i="24"/>
  <c r="AA25" i="24"/>
  <c r="L25" i="24"/>
  <c r="U25" i="24" s="1"/>
  <c r="K25" i="24"/>
  <c r="T25" i="24" s="1"/>
  <c r="AH25" i="24"/>
  <c r="I25" i="24"/>
  <c r="R25" i="24" s="1"/>
  <c r="H25" i="24"/>
  <c r="Q25" i="24" s="1"/>
  <c r="Z15" i="24"/>
  <c r="AI15" i="24" s="1"/>
  <c r="H16" i="29"/>
  <c r="H14" i="29"/>
  <c r="H15" i="29"/>
  <c r="H18" i="29"/>
  <c r="AK15" i="24"/>
  <c r="F15" i="24"/>
  <c r="E15" i="24"/>
  <c r="D15" i="24"/>
  <c r="AA15" i="24"/>
  <c r="AJ15" i="24" s="1"/>
  <c r="H11" i="29"/>
  <c r="I17" i="24" l="1"/>
  <c r="E70" i="24"/>
  <c r="AI25" i="24"/>
  <c r="AI26" i="24" s="1"/>
  <c r="E26" i="24"/>
  <c r="P26" i="24"/>
  <c r="C73" i="24" s="1"/>
  <c r="V25" i="24"/>
  <c r="G26" i="24"/>
  <c r="X25" i="24"/>
  <c r="AK25" i="24"/>
  <c r="W25" i="24"/>
  <c r="AJ25" i="24"/>
  <c r="AL15" i="24"/>
  <c r="C78" i="24"/>
  <c r="F78" i="24" s="1"/>
  <c r="F5" i="18"/>
  <c r="F6" i="18"/>
  <c r="F7" i="18"/>
  <c r="F8" i="18"/>
  <c r="F9" i="18"/>
  <c r="F10" i="18"/>
  <c r="F11" i="18"/>
  <c r="F12" i="18"/>
  <c r="F13" i="18"/>
  <c r="F14" i="18"/>
  <c r="F15" i="18"/>
  <c r="F16" i="18"/>
  <c r="F17" i="18"/>
  <c r="F18" i="18"/>
  <c r="F19" i="18"/>
  <c r="F4" i="18"/>
  <c r="P64" i="23"/>
  <c r="R64" i="23" s="1"/>
  <c r="Q64" i="23"/>
  <c r="P62" i="23"/>
  <c r="R62" i="23" s="1"/>
  <c r="Q62" i="23"/>
  <c r="P63" i="23"/>
  <c r="R63" i="23" s="1"/>
  <c r="Q63" i="23"/>
  <c r="P65" i="23"/>
  <c r="R65" i="23" s="1"/>
  <c r="Q65" i="23"/>
  <c r="P119" i="23"/>
  <c r="R119" i="23" s="1"/>
  <c r="Q119" i="23"/>
  <c r="P120" i="23"/>
  <c r="R120" i="23" s="1"/>
  <c r="Q120" i="23"/>
  <c r="P121" i="23"/>
  <c r="R121" i="23" s="1"/>
  <c r="Q121" i="23"/>
  <c r="P122" i="23"/>
  <c r="R122" i="23" s="1"/>
  <c r="Q122" i="23"/>
  <c r="P14" i="23"/>
  <c r="R14" i="23" s="1"/>
  <c r="Q14" i="23"/>
  <c r="P15" i="23"/>
  <c r="R15" i="23" s="1"/>
  <c r="Q15" i="23"/>
  <c r="P16" i="23"/>
  <c r="R16" i="23" s="1"/>
  <c r="Q16" i="23"/>
  <c r="P17" i="23"/>
  <c r="R17" i="23" s="1"/>
  <c r="Q17" i="23"/>
  <c r="P38" i="23"/>
  <c r="R38" i="23" s="1"/>
  <c r="Q38" i="23"/>
  <c r="P39" i="23"/>
  <c r="R39" i="23" s="1"/>
  <c r="Q39" i="23"/>
  <c r="P40" i="23"/>
  <c r="R40" i="23" s="1"/>
  <c r="Q40" i="23"/>
  <c r="P41" i="23"/>
  <c r="R41" i="23" s="1"/>
  <c r="Q41" i="23"/>
  <c r="P108" i="23"/>
  <c r="R108" i="23" s="1"/>
  <c r="Q108" i="23"/>
  <c r="P109" i="23"/>
  <c r="R109" i="23" s="1"/>
  <c r="Q109" i="23"/>
  <c r="P110" i="23"/>
  <c r="R110" i="23" s="1"/>
  <c r="Q110" i="23"/>
  <c r="P111" i="23"/>
  <c r="R111" i="23" s="1"/>
  <c r="Q111" i="23"/>
  <c r="P112" i="23"/>
  <c r="R112" i="23" s="1"/>
  <c r="Q112" i="23"/>
  <c r="P113" i="23"/>
  <c r="R113" i="23" s="1"/>
  <c r="Q113" i="23"/>
  <c r="P114" i="23"/>
  <c r="R114" i="23" s="1"/>
  <c r="Q114" i="23"/>
  <c r="P115" i="23"/>
  <c r="R115" i="23" s="1"/>
  <c r="Q115" i="23"/>
  <c r="P116" i="23"/>
  <c r="R116" i="23" s="1"/>
  <c r="Q116" i="23"/>
  <c r="P117" i="23"/>
  <c r="R117" i="23" s="1"/>
  <c r="Q117" i="23"/>
  <c r="P118" i="23"/>
  <c r="R118" i="23" s="1"/>
  <c r="Q118" i="23"/>
  <c r="P223" i="23"/>
  <c r="R223" i="23" s="1"/>
  <c r="Q223" i="23"/>
  <c r="P224" i="23"/>
  <c r="R224" i="23" s="1"/>
  <c r="Q224" i="23"/>
  <c r="P264" i="23"/>
  <c r="R264" i="23" s="1"/>
  <c r="Q264" i="23"/>
  <c r="P265" i="23"/>
  <c r="R265" i="23" s="1"/>
  <c r="Q265" i="23"/>
  <c r="P266" i="23"/>
  <c r="R266" i="23" s="1"/>
  <c r="Q266" i="23"/>
  <c r="P267" i="23"/>
  <c r="R267" i="23" s="1"/>
  <c r="Q267" i="23"/>
  <c r="P268" i="23"/>
  <c r="R268" i="23" s="1"/>
  <c r="Q268" i="23"/>
  <c r="P269" i="23"/>
  <c r="R269" i="23" s="1"/>
  <c r="Q269" i="23"/>
  <c r="P270" i="23"/>
  <c r="R270" i="23" s="1"/>
  <c r="Q270" i="23"/>
  <c r="P271" i="23"/>
  <c r="R271" i="23" s="1"/>
  <c r="Q271" i="23"/>
  <c r="P272" i="23"/>
  <c r="R272" i="23" s="1"/>
  <c r="Q272" i="23"/>
  <c r="P273" i="23"/>
  <c r="R273" i="23" s="1"/>
  <c r="Q273" i="23"/>
  <c r="P274" i="23"/>
  <c r="R274" i="23" s="1"/>
  <c r="Q274" i="23"/>
  <c r="P275" i="23"/>
  <c r="R275" i="23" s="1"/>
  <c r="Q275" i="23"/>
  <c r="P276" i="23"/>
  <c r="R276" i="23" s="1"/>
  <c r="Q276" i="23"/>
  <c r="P239" i="23"/>
  <c r="R239" i="23" s="1"/>
  <c r="Q239" i="23"/>
  <c r="P240" i="23"/>
  <c r="R240" i="23" s="1"/>
  <c r="Q240" i="23"/>
  <c r="P241" i="23"/>
  <c r="R241" i="23" s="1"/>
  <c r="Q241" i="23"/>
  <c r="P242" i="23"/>
  <c r="R242" i="23" s="1"/>
  <c r="Q242" i="23"/>
  <c r="P243" i="23"/>
  <c r="R243" i="23" s="1"/>
  <c r="Q243" i="23"/>
  <c r="P244" i="23"/>
  <c r="R244" i="23" s="1"/>
  <c r="Q244" i="23"/>
  <c r="P245" i="23"/>
  <c r="R245" i="23" s="1"/>
  <c r="Q245" i="23"/>
  <c r="P246" i="23"/>
  <c r="R246" i="23" s="1"/>
  <c r="Q246" i="23"/>
  <c r="P247" i="23"/>
  <c r="R247" i="23" s="1"/>
  <c r="Q247" i="23"/>
  <c r="P248" i="23"/>
  <c r="R248" i="23" s="1"/>
  <c r="Q248" i="23"/>
  <c r="P249" i="23"/>
  <c r="R249" i="23" s="1"/>
  <c r="Q249" i="23"/>
  <c r="P250" i="23"/>
  <c r="R250" i="23" s="1"/>
  <c r="Q250" i="23"/>
  <c r="P251" i="23"/>
  <c r="R251" i="23" s="1"/>
  <c r="Q251" i="23"/>
  <c r="P252" i="23"/>
  <c r="R252" i="23" s="1"/>
  <c r="Q252" i="23"/>
  <c r="P253" i="23"/>
  <c r="R253" i="23" s="1"/>
  <c r="Q253" i="23"/>
  <c r="P254" i="23"/>
  <c r="R254" i="23" s="1"/>
  <c r="Q254" i="23"/>
  <c r="P255" i="23"/>
  <c r="R255" i="23" s="1"/>
  <c r="Q255" i="23"/>
  <c r="P256" i="23"/>
  <c r="R256" i="23" s="1"/>
  <c r="Q256" i="23"/>
  <c r="P257" i="23"/>
  <c r="R257" i="23" s="1"/>
  <c r="Q257" i="23"/>
  <c r="P258" i="23"/>
  <c r="R258" i="23" s="1"/>
  <c r="Q258" i="23"/>
  <c r="P259" i="23"/>
  <c r="R259" i="23" s="1"/>
  <c r="Q259" i="23"/>
  <c r="P260" i="23"/>
  <c r="R260" i="23" s="1"/>
  <c r="Q260" i="23"/>
  <c r="P31" i="23"/>
  <c r="R31" i="23" s="1"/>
  <c r="Q31" i="23"/>
  <c r="P32" i="23"/>
  <c r="R32" i="23" s="1"/>
  <c r="Q32" i="23"/>
  <c r="P33" i="23"/>
  <c r="R33" i="23" s="1"/>
  <c r="Q33" i="23"/>
  <c r="P34" i="23"/>
  <c r="R34" i="23" s="1"/>
  <c r="Q34" i="23"/>
  <c r="P35" i="23"/>
  <c r="R35" i="23" s="1"/>
  <c r="Q35" i="23"/>
  <c r="P36" i="23"/>
  <c r="R36" i="23" s="1"/>
  <c r="Q36" i="23"/>
  <c r="P37" i="23"/>
  <c r="R37" i="23" s="1"/>
  <c r="Q37" i="23"/>
  <c r="P123" i="23"/>
  <c r="R123" i="23" s="1"/>
  <c r="Q123" i="23"/>
  <c r="P124" i="23"/>
  <c r="R124" i="23" s="1"/>
  <c r="Q124" i="23"/>
  <c r="P125" i="23"/>
  <c r="R125" i="23" s="1"/>
  <c r="Q125" i="23"/>
  <c r="P126" i="23"/>
  <c r="R126" i="23" s="1"/>
  <c r="Q126" i="23"/>
  <c r="P127" i="23"/>
  <c r="R127" i="23" s="1"/>
  <c r="Q127" i="23"/>
  <c r="P128" i="23"/>
  <c r="R128" i="23" s="1"/>
  <c r="Q128" i="23"/>
  <c r="P129" i="23"/>
  <c r="R129" i="23" s="1"/>
  <c r="Q129" i="23"/>
  <c r="P130" i="23"/>
  <c r="R130" i="23" s="1"/>
  <c r="Q130" i="23"/>
  <c r="P131" i="23"/>
  <c r="R131" i="23" s="1"/>
  <c r="Q131" i="23"/>
  <c r="P132" i="23"/>
  <c r="R132" i="23" s="1"/>
  <c r="Q132" i="23"/>
  <c r="P133" i="23"/>
  <c r="R133" i="23" s="1"/>
  <c r="Q133" i="23"/>
  <c r="P134" i="23"/>
  <c r="R134" i="23" s="1"/>
  <c r="Q134" i="23"/>
  <c r="P135" i="23"/>
  <c r="R135" i="23" s="1"/>
  <c r="Q135" i="23"/>
  <c r="P136" i="23"/>
  <c r="R136" i="23" s="1"/>
  <c r="Q136" i="23"/>
  <c r="P137" i="23"/>
  <c r="R137" i="23" s="1"/>
  <c r="Q137" i="23"/>
  <c r="P138" i="23"/>
  <c r="R138" i="23" s="1"/>
  <c r="Q138" i="23"/>
  <c r="P139" i="23"/>
  <c r="R139" i="23" s="1"/>
  <c r="Q139" i="23"/>
  <c r="P140" i="23"/>
  <c r="R140" i="23" s="1"/>
  <c r="Q140" i="23"/>
  <c r="P141" i="23"/>
  <c r="R141" i="23" s="1"/>
  <c r="Q141" i="23"/>
  <c r="P142" i="23"/>
  <c r="R142" i="23" s="1"/>
  <c r="Q142" i="23"/>
  <c r="P66" i="23"/>
  <c r="R66" i="23" s="1"/>
  <c r="Q66" i="23"/>
  <c r="P67" i="23"/>
  <c r="R67" i="23" s="1"/>
  <c r="Q67" i="23"/>
  <c r="P68" i="23"/>
  <c r="R68" i="23" s="1"/>
  <c r="Q68" i="23"/>
  <c r="P69" i="23"/>
  <c r="R69" i="23" s="1"/>
  <c r="Q69" i="23"/>
  <c r="P70" i="23"/>
  <c r="R70" i="23" s="1"/>
  <c r="Q70" i="23"/>
  <c r="P71" i="23"/>
  <c r="R71" i="23" s="1"/>
  <c r="Q71" i="23"/>
  <c r="P72" i="23"/>
  <c r="R72" i="23" s="1"/>
  <c r="Q72" i="23"/>
  <c r="P73" i="23"/>
  <c r="R73" i="23" s="1"/>
  <c r="Q73" i="23"/>
  <c r="P74" i="23"/>
  <c r="R74" i="23" s="1"/>
  <c r="Q74" i="23"/>
  <c r="P75" i="23"/>
  <c r="R75" i="23" s="1"/>
  <c r="Q75" i="23"/>
  <c r="P76" i="23"/>
  <c r="R76" i="23" s="1"/>
  <c r="Q76" i="23"/>
  <c r="P77" i="23"/>
  <c r="R77" i="23" s="1"/>
  <c r="Q77" i="23"/>
  <c r="P88" i="23"/>
  <c r="R88" i="23" s="1"/>
  <c r="Q88" i="23"/>
  <c r="P89" i="23"/>
  <c r="R89" i="23" s="1"/>
  <c r="Q89" i="23"/>
  <c r="P90" i="23"/>
  <c r="R90" i="23" s="1"/>
  <c r="Q90" i="23"/>
  <c r="P91" i="23"/>
  <c r="R91" i="23" s="1"/>
  <c r="Q91" i="23"/>
  <c r="P92" i="23"/>
  <c r="R92" i="23" s="1"/>
  <c r="Q92" i="23"/>
  <c r="P93" i="23"/>
  <c r="R93" i="23" s="1"/>
  <c r="Q93" i="23"/>
  <c r="P94" i="23"/>
  <c r="R94" i="23" s="1"/>
  <c r="Q94" i="23"/>
  <c r="P95" i="23"/>
  <c r="R95" i="23" s="1"/>
  <c r="Q95" i="23"/>
  <c r="P143" i="23"/>
  <c r="R143" i="23" s="1"/>
  <c r="Q143" i="23"/>
  <c r="P144" i="23"/>
  <c r="R144" i="23" s="1"/>
  <c r="Q144" i="23"/>
  <c r="P145" i="23"/>
  <c r="R145" i="23" s="1"/>
  <c r="Q145" i="23"/>
  <c r="P146" i="23"/>
  <c r="R146" i="23" s="1"/>
  <c r="Q146" i="23"/>
  <c r="P147" i="23"/>
  <c r="R147" i="23" s="1"/>
  <c r="Q147" i="23"/>
  <c r="P148" i="23"/>
  <c r="R148" i="23" s="1"/>
  <c r="Q148" i="23"/>
  <c r="P149" i="23"/>
  <c r="R149" i="23" s="1"/>
  <c r="Q149" i="23"/>
  <c r="P150" i="23"/>
  <c r="R150" i="23" s="1"/>
  <c r="Q150" i="23"/>
  <c r="P151" i="23"/>
  <c r="R151" i="23" s="1"/>
  <c r="Q151" i="23"/>
  <c r="P152" i="23"/>
  <c r="R152" i="23" s="1"/>
  <c r="Q152" i="23"/>
  <c r="P153" i="23"/>
  <c r="R153" i="23" s="1"/>
  <c r="Q153" i="23"/>
  <c r="P154" i="23"/>
  <c r="R154" i="23" s="1"/>
  <c r="Q154" i="23"/>
  <c r="P155" i="23"/>
  <c r="R155" i="23" s="1"/>
  <c r="Q155" i="23"/>
  <c r="P156" i="23"/>
  <c r="R156" i="23" s="1"/>
  <c r="Q156" i="23"/>
  <c r="P157" i="23"/>
  <c r="R157" i="23" s="1"/>
  <c r="Q157" i="23"/>
  <c r="P158" i="23"/>
  <c r="R158" i="23" s="1"/>
  <c r="Q158" i="23"/>
  <c r="P159" i="23"/>
  <c r="R159" i="23" s="1"/>
  <c r="Q159" i="23"/>
  <c r="P160" i="23"/>
  <c r="R160" i="23" s="1"/>
  <c r="Q160" i="23"/>
  <c r="P161" i="23"/>
  <c r="R161" i="23" s="1"/>
  <c r="Q161" i="23"/>
  <c r="P162" i="23"/>
  <c r="R162" i="23" s="1"/>
  <c r="Q162" i="23"/>
  <c r="P187" i="23"/>
  <c r="R187" i="23" s="1"/>
  <c r="Q187" i="23"/>
  <c r="P188" i="23"/>
  <c r="R188" i="23" s="1"/>
  <c r="Q188" i="23"/>
  <c r="P189" i="23"/>
  <c r="R189" i="23" s="1"/>
  <c r="Q189" i="23"/>
  <c r="P190" i="23"/>
  <c r="R190" i="23" s="1"/>
  <c r="Q190" i="23"/>
  <c r="P191" i="23"/>
  <c r="R191" i="23" s="1"/>
  <c r="Q191" i="23"/>
  <c r="P192" i="23"/>
  <c r="R192" i="23" s="1"/>
  <c r="Q192" i="23"/>
  <c r="P193" i="23"/>
  <c r="R193" i="23" s="1"/>
  <c r="Q193" i="23"/>
  <c r="P194" i="23"/>
  <c r="R194" i="23" s="1"/>
  <c r="Q194" i="23"/>
  <c r="P195" i="23"/>
  <c r="R195" i="23" s="1"/>
  <c r="Q195" i="23"/>
  <c r="P196" i="23"/>
  <c r="R196" i="23" s="1"/>
  <c r="Q196" i="23"/>
  <c r="P197" i="23"/>
  <c r="R197" i="23" s="1"/>
  <c r="Q197" i="23"/>
  <c r="P198" i="23"/>
  <c r="R198" i="23" s="1"/>
  <c r="Q198" i="23"/>
  <c r="P199" i="23"/>
  <c r="R199" i="23" s="1"/>
  <c r="Q199" i="23"/>
  <c r="P163" i="23"/>
  <c r="R163" i="23" s="1"/>
  <c r="Q163" i="23"/>
  <c r="P164" i="23"/>
  <c r="R164" i="23" s="1"/>
  <c r="Q164" i="23"/>
  <c r="P165" i="23"/>
  <c r="R165" i="23" s="1"/>
  <c r="Q165" i="23"/>
  <c r="P166" i="23"/>
  <c r="R166" i="23" s="1"/>
  <c r="Q166" i="23"/>
  <c r="P167" i="23"/>
  <c r="R167" i="23" s="1"/>
  <c r="Q167" i="23"/>
  <c r="P168" i="23"/>
  <c r="R168" i="23" s="1"/>
  <c r="Q168" i="23"/>
  <c r="P169" i="23"/>
  <c r="R169" i="23" s="1"/>
  <c r="Q169" i="23"/>
  <c r="P170" i="23"/>
  <c r="R170" i="23" s="1"/>
  <c r="Q170" i="23"/>
  <c r="P171" i="23"/>
  <c r="R171" i="23" s="1"/>
  <c r="Q171" i="23"/>
  <c r="P172" i="23"/>
  <c r="R172" i="23" s="1"/>
  <c r="Q172" i="23"/>
  <c r="P173" i="23"/>
  <c r="R173" i="23" s="1"/>
  <c r="Q173" i="23"/>
  <c r="P174" i="23"/>
  <c r="R174" i="23" s="1"/>
  <c r="Q174" i="23"/>
  <c r="P175" i="23"/>
  <c r="R175" i="23" s="1"/>
  <c r="Q175" i="23"/>
  <c r="P176" i="23"/>
  <c r="R176" i="23" s="1"/>
  <c r="Q176" i="23"/>
  <c r="P177" i="23"/>
  <c r="R177" i="23" s="1"/>
  <c r="Q177" i="23"/>
  <c r="P178" i="23"/>
  <c r="R178" i="23" s="1"/>
  <c r="Q178" i="23"/>
  <c r="P179" i="23"/>
  <c r="R179" i="23" s="1"/>
  <c r="Q179" i="23"/>
  <c r="P180" i="23"/>
  <c r="R180" i="23" s="1"/>
  <c r="Q180" i="23"/>
  <c r="P181" i="23"/>
  <c r="R181" i="23" s="1"/>
  <c r="Q181" i="23"/>
  <c r="P182" i="23"/>
  <c r="R182" i="23" s="1"/>
  <c r="Q182" i="23"/>
  <c r="P183" i="23"/>
  <c r="R183" i="23" s="1"/>
  <c r="Q183" i="23"/>
  <c r="P184" i="23"/>
  <c r="R184" i="23" s="1"/>
  <c r="Q184" i="23"/>
  <c r="P185" i="23"/>
  <c r="R185" i="23" s="1"/>
  <c r="Q185" i="23"/>
  <c r="P186" i="23"/>
  <c r="R186" i="23" s="1"/>
  <c r="Q186" i="23"/>
  <c r="P200" i="23"/>
  <c r="R200" i="23" s="1"/>
  <c r="Q200" i="23"/>
  <c r="P225" i="23"/>
  <c r="R225" i="23" s="1"/>
  <c r="Q225" i="23"/>
  <c r="P226" i="23"/>
  <c r="R226" i="23" s="1"/>
  <c r="Q226" i="23"/>
  <c r="P227" i="23"/>
  <c r="R227" i="23" s="1"/>
  <c r="Q227" i="23"/>
  <c r="P228" i="23"/>
  <c r="R228" i="23" s="1"/>
  <c r="Q228" i="23"/>
  <c r="P229" i="23"/>
  <c r="R229" i="23" s="1"/>
  <c r="Q229" i="23"/>
  <c r="P230" i="23"/>
  <c r="R230" i="23" s="1"/>
  <c r="Q230" i="23"/>
  <c r="P231" i="23"/>
  <c r="R231" i="23" s="1"/>
  <c r="Q231" i="23"/>
  <c r="P232" i="23"/>
  <c r="R232" i="23" s="1"/>
  <c r="Q232" i="23"/>
  <c r="P233" i="23"/>
  <c r="R233" i="23" s="1"/>
  <c r="Q233" i="23"/>
  <c r="P234" i="23"/>
  <c r="R234" i="23" s="1"/>
  <c r="Q234" i="23"/>
  <c r="P235" i="23"/>
  <c r="R235" i="23" s="1"/>
  <c r="Q235" i="23"/>
  <c r="P236" i="23"/>
  <c r="R236" i="23" s="1"/>
  <c r="Q236" i="23"/>
  <c r="P237" i="23"/>
  <c r="R237" i="23" s="1"/>
  <c r="Q237" i="23"/>
  <c r="P238" i="23"/>
  <c r="R238" i="23" s="1"/>
  <c r="Q238" i="23"/>
  <c r="P201" i="23"/>
  <c r="R201" i="23" s="1"/>
  <c r="Q201" i="23"/>
  <c r="P202" i="23"/>
  <c r="R202" i="23" s="1"/>
  <c r="Q202" i="23"/>
  <c r="P203" i="23"/>
  <c r="R203" i="23" s="1"/>
  <c r="Q203" i="23"/>
  <c r="P204" i="23"/>
  <c r="R204" i="23" s="1"/>
  <c r="Q204" i="23"/>
  <c r="P205" i="23"/>
  <c r="R205" i="23" s="1"/>
  <c r="Q205" i="23"/>
  <c r="P206" i="23"/>
  <c r="R206" i="23" s="1"/>
  <c r="Q206" i="23"/>
  <c r="P207" i="23"/>
  <c r="R207" i="23" s="1"/>
  <c r="Q207" i="23"/>
  <c r="P208" i="23"/>
  <c r="R208" i="23" s="1"/>
  <c r="Q208" i="23"/>
  <c r="P209" i="23"/>
  <c r="R209" i="23" s="1"/>
  <c r="Q209" i="23"/>
  <c r="P210" i="23"/>
  <c r="R210" i="23" s="1"/>
  <c r="Q210" i="23"/>
  <c r="P211" i="23"/>
  <c r="R211" i="23" s="1"/>
  <c r="Q211" i="23"/>
  <c r="P212" i="23"/>
  <c r="R212" i="23" s="1"/>
  <c r="Q212" i="23"/>
  <c r="P213" i="23"/>
  <c r="R213" i="23" s="1"/>
  <c r="Q213" i="23"/>
  <c r="P214" i="23"/>
  <c r="R214" i="23" s="1"/>
  <c r="Q214" i="23"/>
  <c r="P215" i="23"/>
  <c r="R215" i="23" s="1"/>
  <c r="Q215" i="23"/>
  <c r="P216" i="23"/>
  <c r="R216" i="23" s="1"/>
  <c r="Q216" i="23"/>
  <c r="P217" i="23"/>
  <c r="R217" i="23" s="1"/>
  <c r="Q217" i="23"/>
  <c r="P218" i="23"/>
  <c r="R218" i="23" s="1"/>
  <c r="Q218" i="23"/>
  <c r="P219" i="23"/>
  <c r="R219" i="23" s="1"/>
  <c r="Q219" i="23"/>
  <c r="P220" i="23"/>
  <c r="R220" i="23" s="1"/>
  <c r="Q220" i="23"/>
  <c r="P221" i="23"/>
  <c r="R221" i="23" s="1"/>
  <c r="Q221" i="23"/>
  <c r="P222" i="23"/>
  <c r="R222" i="23" s="1"/>
  <c r="Q222" i="23"/>
  <c r="P42" i="23"/>
  <c r="R42" i="23" s="1"/>
  <c r="Q42" i="23"/>
  <c r="P43" i="23"/>
  <c r="R43" i="23" s="1"/>
  <c r="Q43" i="23"/>
  <c r="P44" i="23"/>
  <c r="R44" i="23" s="1"/>
  <c r="Q44" i="23"/>
  <c r="P45" i="23"/>
  <c r="R45" i="23" s="1"/>
  <c r="Q45" i="23"/>
  <c r="P46" i="23"/>
  <c r="R46" i="23" s="1"/>
  <c r="Q46" i="23"/>
  <c r="P47" i="23"/>
  <c r="R47" i="23" s="1"/>
  <c r="Q47" i="23"/>
  <c r="P48" i="23"/>
  <c r="R48" i="23" s="1"/>
  <c r="Q48" i="23"/>
  <c r="P49" i="23"/>
  <c r="R49" i="23" s="1"/>
  <c r="Q49" i="23"/>
  <c r="P50" i="23"/>
  <c r="R50" i="23" s="1"/>
  <c r="Q50" i="23"/>
  <c r="P51" i="23"/>
  <c r="R51" i="23" s="1"/>
  <c r="Q51" i="23"/>
  <c r="P52" i="23"/>
  <c r="R52" i="23" s="1"/>
  <c r="Q52" i="23"/>
  <c r="P53" i="23"/>
  <c r="R53" i="23" s="1"/>
  <c r="Q53" i="23"/>
  <c r="P54" i="23"/>
  <c r="R54" i="23" s="1"/>
  <c r="Q54" i="23"/>
  <c r="P55" i="23"/>
  <c r="R55" i="23" s="1"/>
  <c r="Q55" i="23"/>
  <c r="P56" i="23"/>
  <c r="R56" i="23" s="1"/>
  <c r="Q56" i="23"/>
  <c r="P57" i="23"/>
  <c r="R57" i="23" s="1"/>
  <c r="Q57" i="23"/>
  <c r="P58" i="23"/>
  <c r="R58" i="23" s="1"/>
  <c r="Q58" i="23"/>
  <c r="P59" i="23"/>
  <c r="R59" i="23" s="1"/>
  <c r="Q59" i="23"/>
  <c r="P60" i="23"/>
  <c r="R60" i="23" s="1"/>
  <c r="Q60" i="23"/>
  <c r="P61" i="23"/>
  <c r="R61" i="23" s="1"/>
  <c r="Q61" i="23"/>
  <c r="P18" i="23"/>
  <c r="R18" i="23" s="1"/>
  <c r="Q18" i="23"/>
  <c r="P19" i="23"/>
  <c r="R19" i="23" s="1"/>
  <c r="Q19" i="23"/>
  <c r="P20" i="23"/>
  <c r="R20" i="23" s="1"/>
  <c r="Q20" i="23"/>
  <c r="P21" i="23"/>
  <c r="R21" i="23" s="1"/>
  <c r="Q21" i="23"/>
  <c r="P22" i="23"/>
  <c r="R22" i="23" s="1"/>
  <c r="Q22" i="23"/>
  <c r="P23" i="23"/>
  <c r="R23" i="23" s="1"/>
  <c r="Q23" i="23"/>
  <c r="P24" i="23"/>
  <c r="R24" i="23" s="1"/>
  <c r="Q24" i="23"/>
  <c r="P25" i="23"/>
  <c r="R25" i="23" s="1"/>
  <c r="Q25" i="23"/>
  <c r="P26" i="23"/>
  <c r="R26" i="23" s="1"/>
  <c r="Q26" i="23"/>
  <c r="P27" i="23"/>
  <c r="R27" i="23" s="1"/>
  <c r="Q27" i="23"/>
  <c r="P28" i="23"/>
  <c r="R28" i="23" s="1"/>
  <c r="Q28" i="23"/>
  <c r="P29" i="23"/>
  <c r="R29" i="23" s="1"/>
  <c r="Q29" i="23"/>
  <c r="P30" i="23"/>
  <c r="R30" i="23" s="1"/>
  <c r="Q30" i="23"/>
  <c r="AA24" i="24"/>
  <c r="G10" i="24"/>
  <c r="G11" i="24"/>
  <c r="P11" i="24" s="1"/>
  <c r="G16" i="24"/>
  <c r="P16" i="24" s="1"/>
  <c r="J10" i="24" l="1"/>
  <c r="J17" i="24" s="1"/>
  <c r="P10" i="24"/>
  <c r="P17" i="24" s="1"/>
  <c r="C70" i="24" s="1"/>
  <c r="G17" i="24"/>
  <c r="Y25" i="24"/>
  <c r="AH10" i="24"/>
  <c r="AH17" i="24" s="1"/>
  <c r="K10" i="24"/>
  <c r="AF10" i="24"/>
  <c r="AF17" i="24" s="1"/>
  <c r="AG10" i="24"/>
  <c r="AG17" i="24" s="1"/>
  <c r="AL25" i="24"/>
  <c r="Z16" i="24"/>
  <c r="AI16" i="24" s="1"/>
  <c r="AB16" i="24"/>
  <c r="AK16" i="24" s="1"/>
  <c r="E16" i="24"/>
  <c r="AA16" i="24"/>
  <c r="AJ16" i="24" s="1"/>
  <c r="Z10" i="24"/>
  <c r="AA10" i="24"/>
  <c r="AB10" i="24"/>
  <c r="E10" i="24"/>
  <c r="F16" i="24"/>
  <c r="D16" i="24"/>
  <c r="AA26" i="24"/>
  <c r="G71" i="24" l="1"/>
  <c r="T10" i="24"/>
  <c r="T17" i="24" s="1"/>
  <c r="K17" i="24"/>
  <c r="AK10" i="24"/>
  <c r="S10" i="24"/>
  <c r="S17" i="24" s="1"/>
  <c r="AJ10" i="24"/>
  <c r="AL16" i="24"/>
  <c r="AI10" i="24"/>
  <c r="P98" i="23"/>
  <c r="R98" i="23" s="1"/>
  <c r="Q98" i="23"/>
  <c r="P99" i="23"/>
  <c r="R99" i="23" s="1"/>
  <c r="Q99" i="23"/>
  <c r="P100" i="23"/>
  <c r="R100" i="23" s="1"/>
  <c r="Q100" i="23"/>
  <c r="P101" i="23"/>
  <c r="R101" i="23" s="1"/>
  <c r="Q101" i="23"/>
  <c r="P102" i="23"/>
  <c r="R102" i="23" s="1"/>
  <c r="Q102" i="23"/>
  <c r="P103" i="23"/>
  <c r="R103" i="23" s="1"/>
  <c r="Q103" i="23"/>
  <c r="P104" i="23"/>
  <c r="R104" i="23" s="1"/>
  <c r="Q104" i="23"/>
  <c r="P105" i="23"/>
  <c r="R105" i="23" s="1"/>
  <c r="Q105" i="23"/>
  <c r="P106" i="23"/>
  <c r="R106" i="23" s="1"/>
  <c r="Q106" i="23"/>
  <c r="P107" i="23"/>
  <c r="R107" i="23" s="1"/>
  <c r="Q107" i="23"/>
  <c r="P535" i="23"/>
  <c r="R535" i="23" s="1"/>
  <c r="Q535" i="23"/>
  <c r="P536" i="23"/>
  <c r="R536" i="23" s="1"/>
  <c r="Q536" i="23"/>
  <c r="P537" i="23"/>
  <c r="R537" i="23" s="1"/>
  <c r="Q537" i="23"/>
  <c r="P538" i="23"/>
  <c r="R538" i="23" s="1"/>
  <c r="Q538" i="23"/>
  <c r="P539" i="23"/>
  <c r="R539" i="23" s="1"/>
  <c r="Q539" i="23"/>
  <c r="P540" i="23"/>
  <c r="R540" i="23" s="1"/>
  <c r="Q540" i="23"/>
  <c r="P541" i="23"/>
  <c r="R541" i="23" s="1"/>
  <c r="Q541" i="23"/>
  <c r="P542" i="23"/>
  <c r="R542" i="23" s="1"/>
  <c r="Q542" i="23"/>
  <c r="P543" i="23"/>
  <c r="R543" i="23" s="1"/>
  <c r="Q543" i="23"/>
  <c r="P568" i="23"/>
  <c r="R568" i="23" s="1"/>
  <c r="Q568" i="23"/>
  <c r="P569" i="23"/>
  <c r="R569" i="23" s="1"/>
  <c r="Q569" i="23"/>
  <c r="P570" i="23"/>
  <c r="R570" i="23" s="1"/>
  <c r="Q570" i="23"/>
  <c r="P571" i="23"/>
  <c r="R571" i="23" s="1"/>
  <c r="Q571" i="23"/>
  <c r="P572" i="23"/>
  <c r="R572" i="23" s="1"/>
  <c r="Q572" i="23"/>
  <c r="P573" i="23"/>
  <c r="R573" i="23" s="1"/>
  <c r="Q573" i="23"/>
  <c r="P574" i="23"/>
  <c r="R574" i="23" s="1"/>
  <c r="Q574" i="23"/>
  <c r="P575" i="23"/>
  <c r="R575" i="23" s="1"/>
  <c r="Q575" i="23"/>
  <c r="P576" i="23"/>
  <c r="R576" i="23" s="1"/>
  <c r="Q576" i="23"/>
  <c r="P577" i="23"/>
  <c r="R577" i="23" s="1"/>
  <c r="Q577" i="23"/>
  <c r="P578" i="23"/>
  <c r="R578" i="23" s="1"/>
  <c r="Q578" i="23"/>
  <c r="P579" i="23"/>
  <c r="R579" i="23" s="1"/>
  <c r="Q579" i="23"/>
  <c r="P580" i="23"/>
  <c r="R580" i="23" s="1"/>
  <c r="Q580" i="23"/>
  <c r="P581" i="23"/>
  <c r="R581" i="23" s="1"/>
  <c r="Q581" i="23"/>
  <c r="P582" i="23"/>
  <c r="R582" i="23" s="1"/>
  <c r="Q582" i="23"/>
  <c r="P583" i="23"/>
  <c r="R583" i="23" s="1"/>
  <c r="Q583" i="23"/>
  <c r="P584" i="23"/>
  <c r="R584" i="23" s="1"/>
  <c r="Q584" i="23"/>
  <c r="P585" i="23"/>
  <c r="R585" i="23" s="1"/>
  <c r="Q585" i="23"/>
  <c r="P586" i="23"/>
  <c r="R586" i="23" s="1"/>
  <c r="Q586" i="23"/>
  <c r="P587" i="23"/>
  <c r="R587" i="23" s="1"/>
  <c r="Q587" i="23"/>
  <c r="P588" i="23"/>
  <c r="R588" i="23" s="1"/>
  <c r="Q588" i="23"/>
  <c r="P589" i="23"/>
  <c r="R589" i="23" s="1"/>
  <c r="Q589" i="23"/>
  <c r="P590" i="23"/>
  <c r="R590" i="23" s="1"/>
  <c r="Q590" i="23"/>
  <c r="P591" i="23"/>
  <c r="R591" i="23" s="1"/>
  <c r="Q591" i="23"/>
  <c r="P592" i="23"/>
  <c r="R592" i="23" s="1"/>
  <c r="Q592" i="23"/>
  <c r="P593" i="23"/>
  <c r="R593" i="23" s="1"/>
  <c r="Q593" i="23"/>
  <c r="P594" i="23"/>
  <c r="R594" i="23" s="1"/>
  <c r="Q594" i="23"/>
  <c r="P595" i="23"/>
  <c r="R595" i="23" s="1"/>
  <c r="Q595" i="23"/>
  <c r="P596" i="23"/>
  <c r="R596" i="23" s="1"/>
  <c r="Q596" i="23"/>
  <c r="P597" i="23"/>
  <c r="R597" i="23" s="1"/>
  <c r="Q597" i="23"/>
  <c r="P598" i="23"/>
  <c r="R598" i="23" s="1"/>
  <c r="Q598" i="23"/>
  <c r="P599" i="23"/>
  <c r="R599" i="23" s="1"/>
  <c r="Q599" i="23"/>
  <c r="P600" i="23"/>
  <c r="R600" i="23" s="1"/>
  <c r="Q600" i="23"/>
  <c r="P601" i="23"/>
  <c r="R601" i="23" s="1"/>
  <c r="Q601" i="23"/>
  <c r="P602" i="23"/>
  <c r="R602" i="23" s="1"/>
  <c r="Q602" i="23"/>
  <c r="P603" i="23"/>
  <c r="R603" i="23" s="1"/>
  <c r="Q603" i="23"/>
  <c r="P604" i="23"/>
  <c r="R604" i="23" s="1"/>
  <c r="Q604" i="23"/>
  <c r="P605" i="23"/>
  <c r="R605" i="23" s="1"/>
  <c r="Q605" i="23"/>
  <c r="P606" i="23"/>
  <c r="R606" i="23" s="1"/>
  <c r="Q606" i="23"/>
  <c r="P607" i="23"/>
  <c r="R607" i="23" s="1"/>
  <c r="Q607" i="23"/>
  <c r="P608" i="23"/>
  <c r="R608" i="23" s="1"/>
  <c r="Q608" i="23"/>
  <c r="P609" i="23"/>
  <c r="R609" i="23" s="1"/>
  <c r="Q609" i="23"/>
  <c r="P610" i="23"/>
  <c r="R610" i="23" s="1"/>
  <c r="Q610" i="23"/>
  <c r="P611" i="23"/>
  <c r="R611" i="23" s="1"/>
  <c r="Q611" i="23"/>
  <c r="P612" i="23"/>
  <c r="R612" i="23" s="1"/>
  <c r="Q612" i="23"/>
  <c r="P613" i="23"/>
  <c r="R613" i="23" s="1"/>
  <c r="Q613" i="23"/>
  <c r="P614" i="23"/>
  <c r="R614" i="23" s="1"/>
  <c r="Q614" i="23"/>
  <c r="P615" i="23"/>
  <c r="R615" i="23" s="1"/>
  <c r="Q615" i="23"/>
  <c r="P616" i="23"/>
  <c r="R616" i="23" s="1"/>
  <c r="Q616" i="23"/>
  <c r="P617" i="23"/>
  <c r="R617" i="23" s="1"/>
  <c r="Q617" i="23"/>
  <c r="P618" i="23"/>
  <c r="R618" i="23" s="1"/>
  <c r="Q618" i="23"/>
  <c r="P619" i="23"/>
  <c r="R619" i="23" s="1"/>
  <c r="Q619" i="23"/>
  <c r="P620" i="23"/>
  <c r="R620" i="23" s="1"/>
  <c r="Q620" i="23"/>
  <c r="P621" i="23"/>
  <c r="R621" i="23" s="1"/>
  <c r="Q621" i="23"/>
  <c r="P622" i="23"/>
  <c r="R622" i="23" s="1"/>
  <c r="Q622" i="23"/>
  <c r="P623" i="23"/>
  <c r="R623" i="23" s="1"/>
  <c r="Q623" i="23"/>
  <c r="P624" i="23"/>
  <c r="R624" i="23" s="1"/>
  <c r="Q624" i="23"/>
  <c r="P625" i="23"/>
  <c r="R625" i="23" s="1"/>
  <c r="Q625" i="23"/>
  <c r="P626" i="23"/>
  <c r="R626" i="23" s="1"/>
  <c r="Q626" i="23"/>
  <c r="P627" i="23"/>
  <c r="R627" i="23" s="1"/>
  <c r="Q627" i="23"/>
  <c r="P628" i="23"/>
  <c r="R628" i="23" s="1"/>
  <c r="Q628" i="23"/>
  <c r="P629" i="23"/>
  <c r="R629" i="23" s="1"/>
  <c r="Q629" i="23"/>
  <c r="P630" i="23"/>
  <c r="R630" i="23" s="1"/>
  <c r="Q630" i="23"/>
  <c r="P631" i="23"/>
  <c r="R631" i="23" s="1"/>
  <c r="Q631" i="23"/>
  <c r="P632" i="23"/>
  <c r="R632" i="23" s="1"/>
  <c r="Q632" i="23"/>
  <c r="P633" i="23"/>
  <c r="R633" i="23" s="1"/>
  <c r="Q633" i="23"/>
  <c r="P634" i="23"/>
  <c r="R634" i="23" s="1"/>
  <c r="Q634" i="23"/>
  <c r="P635" i="23"/>
  <c r="R635" i="23" s="1"/>
  <c r="Q635" i="23"/>
  <c r="P636" i="23"/>
  <c r="R636" i="23" s="1"/>
  <c r="Q636" i="23"/>
  <c r="P637" i="23"/>
  <c r="R637" i="23" s="1"/>
  <c r="Q637" i="23"/>
  <c r="P638" i="23"/>
  <c r="R638" i="23" s="1"/>
  <c r="Q638" i="23"/>
  <c r="P639" i="23"/>
  <c r="R639" i="23" s="1"/>
  <c r="Q639" i="23"/>
  <c r="P640" i="23"/>
  <c r="R640" i="23" s="1"/>
  <c r="Q640" i="23"/>
  <c r="P641" i="23"/>
  <c r="R641" i="23" s="1"/>
  <c r="Q641" i="23"/>
  <c r="P642" i="23"/>
  <c r="R642" i="23" s="1"/>
  <c r="Q642" i="23"/>
  <c r="P643" i="23"/>
  <c r="R643" i="23" s="1"/>
  <c r="Q643" i="23"/>
  <c r="P644" i="23"/>
  <c r="R644" i="23" s="1"/>
  <c r="Q644" i="23"/>
  <c r="P645" i="23"/>
  <c r="R645" i="23" s="1"/>
  <c r="Q645" i="23"/>
  <c r="P646" i="23"/>
  <c r="R646" i="23" s="1"/>
  <c r="Q646" i="23"/>
  <c r="P647" i="23"/>
  <c r="R647" i="23" s="1"/>
  <c r="Q647" i="23"/>
  <c r="P648" i="23"/>
  <c r="R648" i="23" s="1"/>
  <c r="Q648" i="23"/>
  <c r="P649" i="23"/>
  <c r="R649" i="23" s="1"/>
  <c r="Q649" i="23"/>
  <c r="P650" i="23"/>
  <c r="R650" i="23" s="1"/>
  <c r="Q650" i="23"/>
  <c r="P651" i="23"/>
  <c r="R651" i="23" s="1"/>
  <c r="Q651" i="23"/>
  <c r="P652" i="23"/>
  <c r="R652" i="23" s="1"/>
  <c r="Q652" i="23"/>
  <c r="P653" i="23"/>
  <c r="R653" i="23" s="1"/>
  <c r="Q653" i="23"/>
  <c r="P654" i="23"/>
  <c r="R654" i="23" s="1"/>
  <c r="Q654" i="23"/>
  <c r="P655" i="23"/>
  <c r="R655" i="23" s="1"/>
  <c r="Q655" i="23"/>
  <c r="P656" i="23"/>
  <c r="R656" i="23" s="1"/>
  <c r="Q656" i="23"/>
  <c r="P657" i="23"/>
  <c r="R657" i="23" s="1"/>
  <c r="Q657" i="23"/>
  <c r="P658" i="23"/>
  <c r="R658" i="23" s="1"/>
  <c r="Q658" i="23"/>
  <c r="P659" i="23"/>
  <c r="R659" i="23" s="1"/>
  <c r="Q659" i="23"/>
  <c r="P660" i="23"/>
  <c r="R660" i="23" s="1"/>
  <c r="Q660" i="23"/>
  <c r="P661" i="23"/>
  <c r="R661" i="23" s="1"/>
  <c r="Q661" i="23"/>
  <c r="P662" i="23"/>
  <c r="R662" i="23" s="1"/>
  <c r="Q662" i="23"/>
  <c r="P663" i="23"/>
  <c r="R663" i="23" s="1"/>
  <c r="Q663" i="23"/>
  <c r="P664" i="23"/>
  <c r="R664" i="23" s="1"/>
  <c r="Q664" i="23"/>
  <c r="P665" i="23"/>
  <c r="R665" i="23" s="1"/>
  <c r="Q665" i="23"/>
  <c r="P666" i="23"/>
  <c r="R666" i="23" s="1"/>
  <c r="Q666" i="23"/>
  <c r="P667" i="23"/>
  <c r="R667" i="23" s="1"/>
  <c r="Q667" i="23"/>
  <c r="P668" i="23"/>
  <c r="R668" i="23" s="1"/>
  <c r="Q668" i="23"/>
  <c r="P669" i="23"/>
  <c r="R669" i="23" s="1"/>
  <c r="Q669" i="23"/>
  <c r="P670" i="23"/>
  <c r="R670" i="23" s="1"/>
  <c r="Q670" i="23"/>
  <c r="P671" i="23"/>
  <c r="R671" i="23" s="1"/>
  <c r="Q671" i="23"/>
  <c r="P672" i="23"/>
  <c r="R672" i="23" s="1"/>
  <c r="Q672" i="23"/>
  <c r="P673" i="23"/>
  <c r="R673" i="23" s="1"/>
  <c r="Q673" i="23"/>
  <c r="P674" i="23"/>
  <c r="R674" i="23" s="1"/>
  <c r="Q674" i="23"/>
  <c r="P675" i="23"/>
  <c r="R675" i="23" s="1"/>
  <c r="Q675" i="23"/>
  <c r="P676" i="23"/>
  <c r="R676" i="23" s="1"/>
  <c r="Q676" i="23"/>
  <c r="P677" i="23"/>
  <c r="R677" i="23" s="1"/>
  <c r="Q677" i="23"/>
  <c r="P678" i="23"/>
  <c r="R678" i="23" s="1"/>
  <c r="Q678" i="23"/>
  <c r="P679" i="23"/>
  <c r="R679" i="23" s="1"/>
  <c r="Q679" i="23"/>
  <c r="P680" i="23"/>
  <c r="R680" i="23" s="1"/>
  <c r="Q680" i="23"/>
  <c r="P681" i="23"/>
  <c r="R681" i="23" s="1"/>
  <c r="Q681" i="23"/>
  <c r="P682" i="23"/>
  <c r="R682" i="23" s="1"/>
  <c r="Q682" i="23"/>
  <c r="P683" i="23"/>
  <c r="R683" i="23" s="1"/>
  <c r="Q683" i="23"/>
  <c r="P684" i="23"/>
  <c r="R684" i="23" s="1"/>
  <c r="Q684" i="23"/>
  <c r="P685" i="23"/>
  <c r="R685" i="23" s="1"/>
  <c r="Q685" i="23"/>
  <c r="P686" i="23"/>
  <c r="R686" i="23" s="1"/>
  <c r="Q686" i="23"/>
  <c r="P687" i="23"/>
  <c r="R687" i="23" s="1"/>
  <c r="Q687" i="23"/>
  <c r="P688" i="23"/>
  <c r="R688" i="23" s="1"/>
  <c r="Q688" i="23"/>
  <c r="P689" i="23"/>
  <c r="R689" i="23" s="1"/>
  <c r="Q689" i="23"/>
  <c r="P690" i="23"/>
  <c r="R690" i="23" s="1"/>
  <c r="Q690" i="23"/>
  <c r="P691" i="23"/>
  <c r="R691" i="23" s="1"/>
  <c r="Q691" i="23"/>
  <c r="P692" i="23"/>
  <c r="R692" i="23" s="1"/>
  <c r="Q692" i="23"/>
  <c r="P693" i="23"/>
  <c r="R693" i="23" s="1"/>
  <c r="Q693" i="23"/>
  <c r="P694" i="23"/>
  <c r="R694" i="23" s="1"/>
  <c r="Q694" i="23"/>
  <c r="P695" i="23"/>
  <c r="R695" i="23" s="1"/>
  <c r="Q695" i="23"/>
  <c r="P696" i="23"/>
  <c r="R696" i="23" s="1"/>
  <c r="Q696" i="23"/>
  <c r="P697" i="23"/>
  <c r="R697" i="23" s="1"/>
  <c r="Q697" i="23"/>
  <c r="P698" i="23"/>
  <c r="R698" i="23" s="1"/>
  <c r="Q698" i="23"/>
  <c r="P699" i="23"/>
  <c r="R699" i="23" s="1"/>
  <c r="Q699" i="23"/>
  <c r="P700" i="23"/>
  <c r="R700" i="23" s="1"/>
  <c r="Q700" i="23"/>
  <c r="P701" i="23"/>
  <c r="R701" i="23" s="1"/>
  <c r="Q701" i="23"/>
  <c r="P702" i="23"/>
  <c r="R702" i="23" s="1"/>
  <c r="Q702" i="23"/>
  <c r="P703" i="23"/>
  <c r="R703" i="23" s="1"/>
  <c r="Q703" i="23"/>
  <c r="P704" i="23"/>
  <c r="R704" i="23" s="1"/>
  <c r="Q704" i="23"/>
  <c r="P705" i="23"/>
  <c r="R705" i="23" s="1"/>
  <c r="Q705" i="23"/>
  <c r="P706" i="23"/>
  <c r="R706" i="23" s="1"/>
  <c r="Q706" i="23"/>
  <c r="P707" i="23"/>
  <c r="R707" i="23" s="1"/>
  <c r="Q707" i="23"/>
  <c r="P708" i="23"/>
  <c r="R708" i="23" s="1"/>
  <c r="Q708" i="23"/>
  <c r="P709" i="23"/>
  <c r="R709" i="23" s="1"/>
  <c r="Q709" i="23"/>
  <c r="P710" i="23"/>
  <c r="R710" i="23" s="1"/>
  <c r="Q710" i="23"/>
  <c r="P711" i="23"/>
  <c r="R711" i="23" s="1"/>
  <c r="Q711" i="23"/>
  <c r="P712" i="23"/>
  <c r="R712" i="23" s="1"/>
  <c r="Q712" i="23"/>
  <c r="P713" i="23"/>
  <c r="R713" i="23" s="1"/>
  <c r="Q713" i="23"/>
  <c r="P714" i="23"/>
  <c r="R714" i="23" s="1"/>
  <c r="Q714" i="23"/>
  <c r="P715" i="23"/>
  <c r="R715" i="23" s="1"/>
  <c r="Q715" i="23"/>
  <c r="P716" i="23"/>
  <c r="R716" i="23" s="1"/>
  <c r="Q716" i="23"/>
  <c r="P717" i="23"/>
  <c r="R717" i="23" s="1"/>
  <c r="Q717" i="23"/>
  <c r="P718" i="23"/>
  <c r="R718" i="23" s="1"/>
  <c r="Q718" i="23"/>
  <c r="P719" i="23"/>
  <c r="R719" i="23" s="1"/>
  <c r="Q719" i="23"/>
  <c r="P720" i="23"/>
  <c r="R720" i="23" s="1"/>
  <c r="Q720" i="23"/>
  <c r="P721" i="23"/>
  <c r="R721" i="23" s="1"/>
  <c r="Q721" i="23"/>
  <c r="P722" i="23"/>
  <c r="R722" i="23" s="1"/>
  <c r="Q722" i="23"/>
  <c r="P723" i="23"/>
  <c r="R723" i="23" s="1"/>
  <c r="Q723" i="23"/>
  <c r="P724" i="23"/>
  <c r="R724" i="23" s="1"/>
  <c r="Q724" i="23"/>
  <c r="P725" i="23"/>
  <c r="R725" i="23" s="1"/>
  <c r="Q725" i="23"/>
  <c r="P726" i="23"/>
  <c r="R726" i="23" s="1"/>
  <c r="Q726" i="23"/>
  <c r="P727" i="23"/>
  <c r="R727" i="23" s="1"/>
  <c r="Q727" i="23"/>
  <c r="P728" i="23"/>
  <c r="R728" i="23" s="1"/>
  <c r="Q728" i="23"/>
  <c r="P729" i="23"/>
  <c r="R729" i="23" s="1"/>
  <c r="Q729" i="23"/>
  <c r="P730" i="23"/>
  <c r="R730" i="23" s="1"/>
  <c r="Q730" i="23"/>
  <c r="P731" i="23"/>
  <c r="R731" i="23" s="1"/>
  <c r="Q731" i="23"/>
  <c r="P732" i="23"/>
  <c r="R732" i="23" s="1"/>
  <c r="Q732" i="23"/>
  <c r="P733" i="23"/>
  <c r="R733" i="23" s="1"/>
  <c r="Q733" i="23"/>
  <c r="P734" i="23"/>
  <c r="R734" i="23" s="1"/>
  <c r="Q734" i="23"/>
  <c r="P735" i="23"/>
  <c r="R735" i="23" s="1"/>
  <c r="Q735" i="23"/>
  <c r="P736" i="23"/>
  <c r="R736" i="23" s="1"/>
  <c r="Q736" i="23"/>
  <c r="P737" i="23"/>
  <c r="R737" i="23" s="1"/>
  <c r="Q737" i="23"/>
  <c r="P738" i="23"/>
  <c r="R738" i="23" s="1"/>
  <c r="Q738" i="23"/>
  <c r="P739" i="23"/>
  <c r="R739" i="23" s="1"/>
  <c r="Q739" i="23"/>
  <c r="P740" i="23"/>
  <c r="R740" i="23" s="1"/>
  <c r="Q740" i="23"/>
  <c r="P741" i="23"/>
  <c r="R741" i="23" s="1"/>
  <c r="Q741" i="23"/>
  <c r="P742" i="23"/>
  <c r="R742" i="23" s="1"/>
  <c r="Q742" i="23"/>
  <c r="P743" i="23"/>
  <c r="R743" i="23" s="1"/>
  <c r="Q743" i="23"/>
  <c r="P744" i="23"/>
  <c r="R744" i="23" s="1"/>
  <c r="Q744" i="23"/>
  <c r="P745" i="23"/>
  <c r="R745" i="23" s="1"/>
  <c r="Q745" i="23"/>
  <c r="P746" i="23"/>
  <c r="R746" i="23" s="1"/>
  <c r="Q746" i="23"/>
  <c r="P747" i="23"/>
  <c r="R747" i="23" s="1"/>
  <c r="Q747" i="23"/>
  <c r="P748" i="23"/>
  <c r="R748" i="23" s="1"/>
  <c r="Q748" i="23"/>
  <c r="P749" i="23"/>
  <c r="R749" i="23" s="1"/>
  <c r="Q749" i="23"/>
  <c r="P750" i="23"/>
  <c r="R750" i="23" s="1"/>
  <c r="Q750" i="23"/>
  <c r="P751" i="23"/>
  <c r="R751" i="23" s="1"/>
  <c r="Q751" i="23"/>
  <c r="P752" i="23"/>
  <c r="R752" i="23" s="1"/>
  <c r="Q752" i="23"/>
  <c r="P753" i="23"/>
  <c r="R753" i="23" s="1"/>
  <c r="Q753" i="23"/>
  <c r="P754" i="23"/>
  <c r="R754" i="23" s="1"/>
  <c r="Q754" i="23"/>
  <c r="P755" i="23"/>
  <c r="R755" i="23" s="1"/>
  <c r="Q755" i="23"/>
  <c r="P756" i="23"/>
  <c r="R756" i="23" s="1"/>
  <c r="Q756" i="23"/>
  <c r="P757" i="23"/>
  <c r="R757" i="23" s="1"/>
  <c r="Q757" i="23"/>
  <c r="P758" i="23"/>
  <c r="R758" i="23" s="1"/>
  <c r="Q758" i="23"/>
  <c r="P759" i="23"/>
  <c r="R759" i="23" s="1"/>
  <c r="Q759" i="23"/>
  <c r="P760" i="23"/>
  <c r="R760" i="23" s="1"/>
  <c r="Q760" i="23"/>
  <c r="P761" i="23"/>
  <c r="R761" i="23" s="1"/>
  <c r="Q761" i="23"/>
  <c r="P762" i="23"/>
  <c r="R762" i="23" s="1"/>
  <c r="Q762" i="23"/>
  <c r="P763" i="23"/>
  <c r="R763" i="23" s="1"/>
  <c r="Q763" i="23"/>
  <c r="P764" i="23"/>
  <c r="R764" i="23" s="1"/>
  <c r="Q764" i="23"/>
  <c r="P765" i="23"/>
  <c r="R765" i="23" s="1"/>
  <c r="Q765" i="23"/>
  <c r="P766" i="23"/>
  <c r="R766" i="23" s="1"/>
  <c r="Q766" i="23"/>
  <c r="P767" i="23"/>
  <c r="R767" i="23" s="1"/>
  <c r="Q767" i="23"/>
  <c r="P768" i="23"/>
  <c r="R768" i="23" s="1"/>
  <c r="Q768" i="23"/>
  <c r="P769" i="23"/>
  <c r="R769" i="23" s="1"/>
  <c r="Q769" i="23"/>
  <c r="P770" i="23"/>
  <c r="R770" i="23" s="1"/>
  <c r="Q770" i="23"/>
  <c r="P771" i="23"/>
  <c r="R771" i="23" s="1"/>
  <c r="Q771" i="23"/>
  <c r="P772" i="23"/>
  <c r="R772" i="23" s="1"/>
  <c r="Q772" i="23"/>
  <c r="P773" i="23"/>
  <c r="R773" i="23" s="1"/>
  <c r="Q773" i="23"/>
  <c r="P774" i="23"/>
  <c r="R774" i="23" s="1"/>
  <c r="Q774" i="23"/>
  <c r="P775" i="23"/>
  <c r="R775" i="23" s="1"/>
  <c r="Q775" i="23"/>
  <c r="P776" i="23"/>
  <c r="R776" i="23" s="1"/>
  <c r="Q776" i="23"/>
  <c r="P777" i="23"/>
  <c r="R777" i="23" s="1"/>
  <c r="Q777" i="23"/>
  <c r="P778" i="23"/>
  <c r="R778" i="23" s="1"/>
  <c r="Q778" i="23"/>
  <c r="P779" i="23"/>
  <c r="R779" i="23" s="1"/>
  <c r="Q779" i="23"/>
  <c r="P780" i="23"/>
  <c r="R780" i="23" s="1"/>
  <c r="Q780" i="23"/>
  <c r="P781" i="23"/>
  <c r="R781" i="23" s="1"/>
  <c r="Q781" i="23"/>
  <c r="P782" i="23"/>
  <c r="R782" i="23" s="1"/>
  <c r="Q782" i="23"/>
  <c r="P783" i="23"/>
  <c r="R783" i="23" s="1"/>
  <c r="Q783" i="23"/>
  <c r="P784" i="23"/>
  <c r="R784" i="23" s="1"/>
  <c r="Q784" i="23"/>
  <c r="P785" i="23"/>
  <c r="R785" i="23" s="1"/>
  <c r="Q785" i="23"/>
  <c r="P786" i="23"/>
  <c r="R786" i="23" s="1"/>
  <c r="Q786" i="23"/>
  <c r="P787" i="23"/>
  <c r="R787" i="23" s="1"/>
  <c r="Q787" i="23"/>
  <c r="P788" i="23"/>
  <c r="R788" i="23" s="1"/>
  <c r="Q788" i="23"/>
  <c r="P789" i="23"/>
  <c r="R789" i="23" s="1"/>
  <c r="Q789" i="23"/>
  <c r="P790" i="23"/>
  <c r="R790" i="23" s="1"/>
  <c r="Q790" i="23"/>
  <c r="P791" i="23"/>
  <c r="R791" i="23" s="1"/>
  <c r="Q791" i="23"/>
  <c r="P792" i="23"/>
  <c r="R792" i="23" s="1"/>
  <c r="Q792" i="23"/>
  <c r="P793" i="23"/>
  <c r="R793" i="23" s="1"/>
  <c r="Q793" i="23"/>
  <c r="P794" i="23"/>
  <c r="R794" i="23" s="1"/>
  <c r="Q794" i="23"/>
  <c r="P795" i="23"/>
  <c r="R795" i="23" s="1"/>
  <c r="Q795" i="23"/>
  <c r="P796" i="23"/>
  <c r="R796" i="23" s="1"/>
  <c r="Q796" i="23"/>
  <c r="P797" i="23"/>
  <c r="R797" i="23" s="1"/>
  <c r="Q797" i="23"/>
  <c r="P798" i="23"/>
  <c r="R798" i="23" s="1"/>
  <c r="Q798" i="23"/>
  <c r="P799" i="23"/>
  <c r="R799" i="23" s="1"/>
  <c r="Q799" i="23"/>
  <c r="P800" i="23"/>
  <c r="R800" i="23" s="1"/>
  <c r="Q800" i="23"/>
  <c r="P801" i="23"/>
  <c r="R801" i="23" s="1"/>
  <c r="Q801" i="23"/>
  <c r="P802" i="23"/>
  <c r="R802" i="23" s="1"/>
  <c r="Q802" i="23"/>
  <c r="P803" i="23"/>
  <c r="R803" i="23" s="1"/>
  <c r="Q803" i="23"/>
  <c r="P804" i="23"/>
  <c r="R804" i="23" s="1"/>
  <c r="Q804" i="23"/>
  <c r="P805" i="23"/>
  <c r="R805" i="23" s="1"/>
  <c r="Q805" i="23"/>
  <c r="P806" i="23"/>
  <c r="R806" i="23" s="1"/>
  <c r="Q806" i="23"/>
  <c r="P807" i="23"/>
  <c r="R807" i="23" s="1"/>
  <c r="Q807" i="23"/>
  <c r="P808" i="23"/>
  <c r="R808" i="23" s="1"/>
  <c r="Q808" i="23"/>
  <c r="P809" i="23"/>
  <c r="R809" i="23" s="1"/>
  <c r="Q809" i="23"/>
  <c r="P810" i="23"/>
  <c r="R810" i="23" s="1"/>
  <c r="Q810" i="23"/>
  <c r="P811" i="23"/>
  <c r="R811" i="23" s="1"/>
  <c r="Q811" i="23"/>
  <c r="P812" i="23"/>
  <c r="R812" i="23" s="1"/>
  <c r="Q812" i="23"/>
  <c r="P813" i="23"/>
  <c r="R813" i="23" s="1"/>
  <c r="Q813" i="23"/>
  <c r="P814" i="23"/>
  <c r="R814" i="23" s="1"/>
  <c r="Q814" i="23"/>
  <c r="P815" i="23"/>
  <c r="R815" i="23" s="1"/>
  <c r="Q815" i="23"/>
  <c r="P816" i="23"/>
  <c r="R816" i="23" s="1"/>
  <c r="Q816" i="23"/>
  <c r="P817" i="23"/>
  <c r="R817" i="23" s="1"/>
  <c r="Q817" i="23"/>
  <c r="P818" i="23"/>
  <c r="R818" i="23" s="1"/>
  <c r="Q818" i="23"/>
  <c r="P819" i="23"/>
  <c r="R819" i="23" s="1"/>
  <c r="Q819" i="23"/>
  <c r="P820" i="23"/>
  <c r="R820" i="23" s="1"/>
  <c r="Q820" i="23"/>
  <c r="P821" i="23"/>
  <c r="R821" i="23" s="1"/>
  <c r="Q821" i="23"/>
  <c r="P822" i="23"/>
  <c r="R822" i="23" s="1"/>
  <c r="Q822" i="23"/>
  <c r="P823" i="23"/>
  <c r="R823" i="23" s="1"/>
  <c r="Q823" i="23"/>
  <c r="P824" i="23"/>
  <c r="R824" i="23" s="1"/>
  <c r="Q824" i="23"/>
  <c r="P825" i="23"/>
  <c r="R825" i="23" s="1"/>
  <c r="Q825" i="23"/>
  <c r="P826" i="23"/>
  <c r="R826" i="23" s="1"/>
  <c r="Q826" i="23"/>
  <c r="P827" i="23"/>
  <c r="R827" i="23" s="1"/>
  <c r="Q827" i="23"/>
  <c r="P828" i="23"/>
  <c r="R828" i="23" s="1"/>
  <c r="Q828" i="23"/>
  <c r="P829" i="23"/>
  <c r="R829" i="23" s="1"/>
  <c r="Q829" i="23"/>
  <c r="P830" i="23"/>
  <c r="R830" i="23" s="1"/>
  <c r="Q830" i="23"/>
  <c r="P831" i="23"/>
  <c r="R831" i="23" s="1"/>
  <c r="Q831" i="23"/>
  <c r="P832" i="23"/>
  <c r="R832" i="23" s="1"/>
  <c r="Q832" i="23"/>
  <c r="P833" i="23"/>
  <c r="R833" i="23" s="1"/>
  <c r="Q833" i="23"/>
  <c r="P834" i="23"/>
  <c r="R834" i="23" s="1"/>
  <c r="Q834" i="23"/>
  <c r="P835" i="23"/>
  <c r="R835" i="23" s="1"/>
  <c r="Q835" i="23"/>
  <c r="P836" i="23"/>
  <c r="R836" i="23" s="1"/>
  <c r="Q836" i="23"/>
  <c r="P837" i="23"/>
  <c r="R837" i="23" s="1"/>
  <c r="Q837" i="23"/>
  <c r="P838" i="23"/>
  <c r="R838" i="23" s="1"/>
  <c r="Q838" i="23"/>
  <c r="P839" i="23"/>
  <c r="R839" i="23" s="1"/>
  <c r="Q839" i="23"/>
  <c r="P840" i="23"/>
  <c r="R840" i="23" s="1"/>
  <c r="Q840" i="23"/>
  <c r="P841" i="23"/>
  <c r="R841" i="23" s="1"/>
  <c r="Q841" i="23"/>
  <c r="P842" i="23"/>
  <c r="R842" i="23" s="1"/>
  <c r="Q842" i="23"/>
  <c r="P843" i="23"/>
  <c r="R843" i="23" s="1"/>
  <c r="Q843" i="23"/>
  <c r="P844" i="23"/>
  <c r="R844" i="23" s="1"/>
  <c r="Q844" i="23"/>
  <c r="P845" i="23"/>
  <c r="R845" i="23" s="1"/>
  <c r="Q845" i="23"/>
  <c r="P846" i="23"/>
  <c r="R846" i="23" s="1"/>
  <c r="Q846" i="23"/>
  <c r="P847" i="23"/>
  <c r="R847" i="23" s="1"/>
  <c r="Q847" i="23"/>
  <c r="P848" i="23"/>
  <c r="R848" i="23" s="1"/>
  <c r="Q848" i="23"/>
  <c r="P849" i="23"/>
  <c r="R849" i="23" s="1"/>
  <c r="Q849" i="23"/>
  <c r="P850" i="23"/>
  <c r="R850" i="23" s="1"/>
  <c r="Q850" i="23"/>
  <c r="P851" i="23"/>
  <c r="R851" i="23" s="1"/>
  <c r="Q851" i="23"/>
  <c r="P852" i="23"/>
  <c r="R852" i="23" s="1"/>
  <c r="Q852" i="23"/>
  <c r="P853" i="23"/>
  <c r="R853" i="23" s="1"/>
  <c r="Q853" i="23"/>
  <c r="P854" i="23"/>
  <c r="R854" i="23" s="1"/>
  <c r="Q854" i="23"/>
  <c r="P855" i="23"/>
  <c r="R855" i="23" s="1"/>
  <c r="Q855" i="23"/>
  <c r="P856" i="23"/>
  <c r="R856" i="23" s="1"/>
  <c r="Q856" i="23"/>
  <c r="P857" i="23"/>
  <c r="R857" i="23" s="1"/>
  <c r="Q857" i="23"/>
  <c r="P858" i="23"/>
  <c r="R858" i="23" s="1"/>
  <c r="Q858" i="23"/>
  <c r="P859" i="23"/>
  <c r="R859" i="23" s="1"/>
  <c r="Q859" i="23"/>
  <c r="P860" i="23"/>
  <c r="R860" i="23" s="1"/>
  <c r="Q860" i="23"/>
  <c r="P861" i="23"/>
  <c r="R861" i="23" s="1"/>
  <c r="Q861" i="23"/>
  <c r="P862" i="23"/>
  <c r="R862" i="23" s="1"/>
  <c r="Q862" i="23"/>
  <c r="P863" i="23"/>
  <c r="R863" i="23" s="1"/>
  <c r="Q863" i="23"/>
  <c r="P864" i="23"/>
  <c r="R864" i="23" s="1"/>
  <c r="Q864" i="23"/>
  <c r="P865" i="23"/>
  <c r="R865" i="23" s="1"/>
  <c r="Q865" i="23"/>
  <c r="P866" i="23"/>
  <c r="R866" i="23" s="1"/>
  <c r="Q866" i="23"/>
  <c r="P867" i="23"/>
  <c r="R867" i="23" s="1"/>
  <c r="Q867" i="23"/>
  <c r="P868" i="23"/>
  <c r="R868" i="23" s="1"/>
  <c r="Q868" i="23"/>
  <c r="P869" i="23"/>
  <c r="R869" i="23" s="1"/>
  <c r="Q869" i="23"/>
  <c r="P870" i="23"/>
  <c r="R870" i="23" s="1"/>
  <c r="Q870" i="23"/>
  <c r="P871" i="23"/>
  <c r="R871" i="23" s="1"/>
  <c r="Q871" i="23"/>
  <c r="P872" i="23"/>
  <c r="R872" i="23" s="1"/>
  <c r="Q872" i="23"/>
  <c r="P873" i="23"/>
  <c r="R873" i="23" s="1"/>
  <c r="Q873" i="23"/>
  <c r="P874" i="23"/>
  <c r="R874" i="23" s="1"/>
  <c r="Q874" i="23"/>
  <c r="P875" i="23"/>
  <c r="R875" i="23" s="1"/>
  <c r="Q875" i="23"/>
  <c r="P876" i="23"/>
  <c r="R876" i="23" s="1"/>
  <c r="Q876" i="23"/>
  <c r="P877" i="23"/>
  <c r="R877" i="23" s="1"/>
  <c r="Q877" i="23"/>
  <c r="P878" i="23"/>
  <c r="R878" i="23" s="1"/>
  <c r="Q878" i="23"/>
  <c r="P879" i="23"/>
  <c r="R879" i="23" s="1"/>
  <c r="Q879" i="23"/>
  <c r="P880" i="23"/>
  <c r="R880" i="23" s="1"/>
  <c r="Q880" i="23"/>
  <c r="P881" i="23"/>
  <c r="R881" i="23" s="1"/>
  <c r="Q881" i="23"/>
  <c r="P882" i="23"/>
  <c r="R882" i="23" s="1"/>
  <c r="Q882" i="23"/>
  <c r="P883" i="23"/>
  <c r="R883" i="23" s="1"/>
  <c r="Q883" i="23"/>
  <c r="P884" i="23"/>
  <c r="R884" i="23" s="1"/>
  <c r="Q884" i="23"/>
  <c r="P885" i="23"/>
  <c r="R885" i="23" s="1"/>
  <c r="Q885" i="23"/>
  <c r="P886" i="23"/>
  <c r="R886" i="23" s="1"/>
  <c r="Q886" i="23"/>
  <c r="P887" i="23"/>
  <c r="R887" i="23" s="1"/>
  <c r="Q887" i="23"/>
  <c r="P888" i="23"/>
  <c r="R888" i="23" s="1"/>
  <c r="Q888" i="23"/>
  <c r="P889" i="23"/>
  <c r="R889" i="23" s="1"/>
  <c r="Q889" i="23"/>
  <c r="P890" i="23"/>
  <c r="R890" i="23" s="1"/>
  <c r="Q890" i="23"/>
  <c r="P891" i="23"/>
  <c r="R891" i="23" s="1"/>
  <c r="Q891" i="23"/>
  <c r="P892" i="23"/>
  <c r="R892" i="23" s="1"/>
  <c r="Q892" i="23"/>
  <c r="P893" i="23"/>
  <c r="R893" i="23" s="1"/>
  <c r="Q893" i="23"/>
  <c r="P894" i="23"/>
  <c r="R894" i="23" s="1"/>
  <c r="Q894" i="23"/>
  <c r="P895" i="23"/>
  <c r="R895" i="23" s="1"/>
  <c r="Q895" i="23"/>
  <c r="P896" i="23"/>
  <c r="R896" i="23" s="1"/>
  <c r="Q896" i="23"/>
  <c r="P897" i="23"/>
  <c r="R897" i="23" s="1"/>
  <c r="Q897" i="23"/>
  <c r="P898" i="23"/>
  <c r="R898" i="23" s="1"/>
  <c r="Q898" i="23"/>
  <c r="P899" i="23"/>
  <c r="R899" i="23" s="1"/>
  <c r="Q899" i="23"/>
  <c r="P900" i="23"/>
  <c r="R900" i="23" s="1"/>
  <c r="Q900" i="23"/>
  <c r="P901" i="23"/>
  <c r="R901" i="23" s="1"/>
  <c r="Q901" i="23"/>
  <c r="P902" i="23"/>
  <c r="R902" i="23" s="1"/>
  <c r="Q902" i="23"/>
  <c r="P903" i="23"/>
  <c r="R903" i="23" s="1"/>
  <c r="Q903" i="23"/>
  <c r="P904" i="23"/>
  <c r="R904" i="23" s="1"/>
  <c r="Q904" i="23"/>
  <c r="P905" i="23"/>
  <c r="R905" i="23" s="1"/>
  <c r="Q905" i="23"/>
  <c r="P906" i="23"/>
  <c r="R906" i="23" s="1"/>
  <c r="Q906" i="23"/>
  <c r="P907" i="23"/>
  <c r="R907" i="23" s="1"/>
  <c r="Q907" i="23"/>
  <c r="P908" i="23"/>
  <c r="R908" i="23" s="1"/>
  <c r="Q908" i="23"/>
  <c r="P909" i="23"/>
  <c r="R909" i="23" s="1"/>
  <c r="Q909" i="23"/>
  <c r="P910" i="23"/>
  <c r="R910" i="23" s="1"/>
  <c r="Q910" i="23"/>
  <c r="P911" i="23"/>
  <c r="R911" i="23" s="1"/>
  <c r="Q911" i="23"/>
  <c r="P912" i="23"/>
  <c r="R912" i="23" s="1"/>
  <c r="Q912" i="23"/>
  <c r="P913" i="23"/>
  <c r="R913" i="23" s="1"/>
  <c r="Q913" i="23"/>
  <c r="P914" i="23"/>
  <c r="R914" i="23" s="1"/>
  <c r="Q914" i="23"/>
  <c r="P915" i="23"/>
  <c r="R915" i="23" s="1"/>
  <c r="Q915" i="23"/>
  <c r="P916" i="23"/>
  <c r="R916" i="23" s="1"/>
  <c r="Q916" i="23"/>
  <c r="P917" i="23"/>
  <c r="R917" i="23" s="1"/>
  <c r="Q917" i="23"/>
  <c r="P918" i="23"/>
  <c r="R918" i="23" s="1"/>
  <c r="Q918" i="23"/>
  <c r="P919" i="23"/>
  <c r="R919" i="23" s="1"/>
  <c r="Q919" i="23"/>
  <c r="P920" i="23"/>
  <c r="R920" i="23" s="1"/>
  <c r="Q920" i="23"/>
  <c r="P921" i="23"/>
  <c r="R921" i="23" s="1"/>
  <c r="Q921" i="23"/>
  <c r="P922" i="23"/>
  <c r="R922" i="23" s="1"/>
  <c r="Q922" i="23"/>
  <c r="P923" i="23"/>
  <c r="R923" i="23" s="1"/>
  <c r="Q923" i="23"/>
  <c r="P924" i="23"/>
  <c r="R924" i="23" s="1"/>
  <c r="Q924" i="23"/>
  <c r="P925" i="23"/>
  <c r="R925" i="23" s="1"/>
  <c r="Q925" i="23"/>
  <c r="P926" i="23"/>
  <c r="R926" i="23" s="1"/>
  <c r="Q926" i="23"/>
  <c r="P927" i="23"/>
  <c r="R927" i="23" s="1"/>
  <c r="Q927" i="23"/>
  <c r="P928" i="23"/>
  <c r="R928" i="23" s="1"/>
  <c r="Q928" i="23"/>
  <c r="P929" i="23"/>
  <c r="R929" i="23" s="1"/>
  <c r="Q929" i="23"/>
  <c r="P930" i="23"/>
  <c r="R930" i="23" s="1"/>
  <c r="Q930" i="23"/>
  <c r="P931" i="23"/>
  <c r="R931" i="23" s="1"/>
  <c r="Q931" i="23"/>
  <c r="P932" i="23"/>
  <c r="R932" i="23" s="1"/>
  <c r="Q932" i="23"/>
  <c r="P933" i="23"/>
  <c r="R933" i="23" s="1"/>
  <c r="Q933" i="23"/>
  <c r="P934" i="23"/>
  <c r="R934" i="23" s="1"/>
  <c r="Q934" i="23"/>
  <c r="P935" i="23"/>
  <c r="R935" i="23" s="1"/>
  <c r="Q935" i="23"/>
  <c r="P936" i="23"/>
  <c r="R936" i="23" s="1"/>
  <c r="Q936" i="23"/>
  <c r="P937" i="23"/>
  <c r="R937" i="23" s="1"/>
  <c r="Q937" i="23"/>
  <c r="P938" i="23"/>
  <c r="R938" i="23" s="1"/>
  <c r="Q938" i="23"/>
  <c r="P939" i="23"/>
  <c r="R939" i="23" s="1"/>
  <c r="Q939" i="23"/>
  <c r="P940" i="23"/>
  <c r="R940" i="23" s="1"/>
  <c r="Q940" i="23"/>
  <c r="P941" i="23"/>
  <c r="R941" i="23" s="1"/>
  <c r="Q941" i="23"/>
  <c r="P942" i="23"/>
  <c r="R942" i="23" s="1"/>
  <c r="Q942" i="23"/>
  <c r="P943" i="23"/>
  <c r="R943" i="23" s="1"/>
  <c r="Q943" i="23"/>
  <c r="P944" i="23"/>
  <c r="R944" i="23" s="1"/>
  <c r="Q944" i="23"/>
  <c r="P945" i="23"/>
  <c r="R945" i="23" s="1"/>
  <c r="Q945" i="23"/>
  <c r="P946" i="23"/>
  <c r="R946" i="23" s="1"/>
  <c r="Q946" i="23"/>
  <c r="P947" i="23"/>
  <c r="R947" i="23" s="1"/>
  <c r="Q947" i="23"/>
  <c r="P948" i="23"/>
  <c r="R948" i="23" s="1"/>
  <c r="Q948" i="23"/>
  <c r="P949" i="23"/>
  <c r="R949" i="23" s="1"/>
  <c r="Q949" i="23"/>
  <c r="P950" i="23"/>
  <c r="R950" i="23" s="1"/>
  <c r="Q950" i="23"/>
  <c r="P951" i="23"/>
  <c r="R951" i="23" s="1"/>
  <c r="Q951" i="23"/>
  <c r="P952" i="23"/>
  <c r="R952" i="23" s="1"/>
  <c r="Q952" i="23"/>
  <c r="P953" i="23"/>
  <c r="R953" i="23" s="1"/>
  <c r="Q953" i="23"/>
  <c r="P954" i="23"/>
  <c r="R954" i="23" s="1"/>
  <c r="Q954" i="23"/>
  <c r="P955" i="23"/>
  <c r="R955" i="23" s="1"/>
  <c r="Q955" i="23"/>
  <c r="P956" i="23"/>
  <c r="R956" i="23" s="1"/>
  <c r="Q956" i="23"/>
  <c r="P957" i="23"/>
  <c r="R957" i="23" s="1"/>
  <c r="Q957" i="23"/>
  <c r="P958" i="23"/>
  <c r="R958" i="23" s="1"/>
  <c r="Q958" i="23"/>
  <c r="P959" i="23"/>
  <c r="R959" i="23" s="1"/>
  <c r="Q959" i="23"/>
  <c r="P960" i="23"/>
  <c r="R960" i="23" s="1"/>
  <c r="Q960" i="23"/>
  <c r="P961" i="23"/>
  <c r="R961" i="23" s="1"/>
  <c r="Q961" i="23"/>
  <c r="P962" i="23"/>
  <c r="R962" i="23" s="1"/>
  <c r="Q962" i="23"/>
  <c r="P963" i="23"/>
  <c r="R963" i="23" s="1"/>
  <c r="Q963" i="23"/>
  <c r="P964" i="23"/>
  <c r="R964" i="23" s="1"/>
  <c r="Q964" i="23"/>
  <c r="P965" i="23"/>
  <c r="R965" i="23" s="1"/>
  <c r="Q965" i="23"/>
  <c r="P966" i="23"/>
  <c r="R966" i="23" s="1"/>
  <c r="Q966" i="23"/>
  <c r="P967" i="23"/>
  <c r="R967" i="23" s="1"/>
  <c r="Q967" i="23"/>
  <c r="P968" i="23"/>
  <c r="R968" i="23" s="1"/>
  <c r="Q968" i="23"/>
  <c r="P969" i="23"/>
  <c r="R969" i="23" s="1"/>
  <c r="Q969" i="23"/>
  <c r="P970" i="23"/>
  <c r="R970" i="23" s="1"/>
  <c r="Q970" i="23"/>
  <c r="P971" i="23"/>
  <c r="R971" i="23" s="1"/>
  <c r="Q971" i="23"/>
  <c r="P972" i="23"/>
  <c r="R972" i="23" s="1"/>
  <c r="Q972" i="23"/>
  <c r="P973" i="23"/>
  <c r="R973" i="23" s="1"/>
  <c r="Q973" i="23"/>
  <c r="P974" i="23"/>
  <c r="R974" i="23" s="1"/>
  <c r="Q974" i="23"/>
  <c r="P975" i="23"/>
  <c r="R975" i="23" s="1"/>
  <c r="Q975" i="23"/>
  <c r="P976" i="23"/>
  <c r="R976" i="23" s="1"/>
  <c r="Q976" i="23"/>
  <c r="P977" i="23"/>
  <c r="R977" i="23" s="1"/>
  <c r="Q977" i="23"/>
  <c r="P978" i="23"/>
  <c r="R978" i="23" s="1"/>
  <c r="Q978" i="23"/>
  <c r="P979" i="23"/>
  <c r="R979" i="23" s="1"/>
  <c r="Q979" i="23"/>
  <c r="P980" i="23"/>
  <c r="R980" i="23" s="1"/>
  <c r="Q980" i="23"/>
  <c r="P981" i="23"/>
  <c r="R981" i="23" s="1"/>
  <c r="Q981" i="23"/>
  <c r="P982" i="23"/>
  <c r="R982" i="23" s="1"/>
  <c r="Q982" i="23"/>
  <c r="P983" i="23"/>
  <c r="R983" i="23" s="1"/>
  <c r="Q983" i="23"/>
  <c r="P984" i="23"/>
  <c r="R984" i="23" s="1"/>
  <c r="Q984" i="23"/>
  <c r="P985" i="23"/>
  <c r="R985" i="23" s="1"/>
  <c r="Q985" i="23"/>
  <c r="P986" i="23"/>
  <c r="R986" i="23" s="1"/>
  <c r="Q986" i="23"/>
  <c r="P987" i="23"/>
  <c r="R987" i="23" s="1"/>
  <c r="Q987" i="23"/>
  <c r="P988" i="23"/>
  <c r="R988" i="23" s="1"/>
  <c r="Q988" i="23"/>
  <c r="P989" i="23"/>
  <c r="R989" i="23" s="1"/>
  <c r="Q989" i="23"/>
  <c r="P990" i="23"/>
  <c r="R990" i="23" s="1"/>
  <c r="Q990" i="23"/>
  <c r="P991" i="23"/>
  <c r="R991" i="23" s="1"/>
  <c r="Q991" i="23"/>
  <c r="P992" i="23"/>
  <c r="R992" i="23" s="1"/>
  <c r="Q992" i="23"/>
  <c r="P993" i="23"/>
  <c r="R993" i="23" s="1"/>
  <c r="Q993" i="23"/>
  <c r="P994" i="23"/>
  <c r="R994" i="23" s="1"/>
  <c r="Q994" i="23"/>
  <c r="P995" i="23"/>
  <c r="R995" i="23" s="1"/>
  <c r="Q995" i="23"/>
  <c r="P996" i="23"/>
  <c r="R996" i="23" s="1"/>
  <c r="Q996" i="23"/>
  <c r="P997" i="23"/>
  <c r="R997" i="23" s="1"/>
  <c r="Q997" i="23"/>
  <c r="P998" i="23"/>
  <c r="R998" i="23" s="1"/>
  <c r="Q998" i="23"/>
  <c r="P999" i="23"/>
  <c r="R999" i="23" s="1"/>
  <c r="Q999" i="23"/>
  <c r="P1000" i="23"/>
  <c r="R1000" i="23" s="1"/>
  <c r="Q1000" i="23"/>
  <c r="P1001" i="23"/>
  <c r="R1001" i="23" s="1"/>
  <c r="Q1001" i="23"/>
  <c r="P1002" i="23"/>
  <c r="R1002" i="23" s="1"/>
  <c r="Q1002" i="23"/>
  <c r="P1003" i="23"/>
  <c r="R1003" i="23" s="1"/>
  <c r="Q1003" i="23"/>
  <c r="P1004" i="23"/>
  <c r="R1004" i="23" s="1"/>
  <c r="Q1004" i="23"/>
  <c r="P1005" i="23"/>
  <c r="R1005" i="23" s="1"/>
  <c r="Q1005" i="23"/>
  <c r="P1006" i="23"/>
  <c r="R1006" i="23" s="1"/>
  <c r="Q1006" i="23"/>
  <c r="P1007" i="23"/>
  <c r="R1007" i="23" s="1"/>
  <c r="Q1007" i="23"/>
  <c r="P1008" i="23"/>
  <c r="R1008" i="23" s="1"/>
  <c r="Q1008" i="23"/>
  <c r="P1009" i="23"/>
  <c r="R1009" i="23" s="1"/>
  <c r="Q1009" i="23"/>
  <c r="P1010" i="23"/>
  <c r="R1010" i="23" s="1"/>
  <c r="Q1010" i="23"/>
  <c r="P1011" i="23"/>
  <c r="R1011" i="23" s="1"/>
  <c r="Q1011" i="23"/>
  <c r="P1012" i="23"/>
  <c r="R1012" i="23" s="1"/>
  <c r="Q1012" i="23"/>
  <c r="P1013" i="23"/>
  <c r="R1013" i="23" s="1"/>
  <c r="Q1013" i="23"/>
  <c r="P1014" i="23"/>
  <c r="R1014" i="23" s="1"/>
  <c r="Q1014" i="23"/>
  <c r="P1015" i="23"/>
  <c r="R1015" i="23" s="1"/>
  <c r="Q1015" i="23"/>
  <c r="P1016" i="23"/>
  <c r="R1016" i="23" s="1"/>
  <c r="Q1016" i="23"/>
  <c r="P1017" i="23"/>
  <c r="R1017" i="23" s="1"/>
  <c r="Q1017" i="23"/>
  <c r="P1018" i="23"/>
  <c r="R1018" i="23" s="1"/>
  <c r="Q1018" i="23"/>
  <c r="P1019" i="23"/>
  <c r="R1019" i="23" s="1"/>
  <c r="Q1019" i="23"/>
  <c r="P1020" i="23"/>
  <c r="R1020" i="23" s="1"/>
  <c r="Q1020" i="23"/>
  <c r="P1021" i="23"/>
  <c r="R1021" i="23" s="1"/>
  <c r="Q1021" i="23"/>
  <c r="P1022" i="23"/>
  <c r="R1022" i="23" s="1"/>
  <c r="Q1022" i="23"/>
  <c r="P1023" i="23"/>
  <c r="R1023" i="23" s="1"/>
  <c r="Q1023" i="23"/>
  <c r="P1024" i="23"/>
  <c r="R1024" i="23" s="1"/>
  <c r="Q1024" i="23"/>
  <c r="P1025" i="23"/>
  <c r="R1025" i="23" s="1"/>
  <c r="Q1025" i="23"/>
  <c r="P1026" i="23"/>
  <c r="R1026" i="23" s="1"/>
  <c r="Q1026" i="23"/>
  <c r="P1027" i="23"/>
  <c r="R1027" i="23" s="1"/>
  <c r="Q1027" i="23"/>
  <c r="P1028" i="23"/>
  <c r="R1028" i="23" s="1"/>
  <c r="Q1028" i="23"/>
  <c r="P1029" i="23"/>
  <c r="R1029" i="23" s="1"/>
  <c r="Q1029" i="23"/>
  <c r="P1030" i="23"/>
  <c r="R1030" i="23" s="1"/>
  <c r="Q1030" i="23"/>
  <c r="P1031" i="23"/>
  <c r="R1031" i="23" s="1"/>
  <c r="Q1031" i="23"/>
  <c r="P1032" i="23"/>
  <c r="R1032" i="23" s="1"/>
  <c r="Q1032" i="23"/>
  <c r="P1033" i="23"/>
  <c r="R1033" i="23" s="1"/>
  <c r="Q1033" i="23"/>
  <c r="P1034" i="23"/>
  <c r="R1034" i="23" s="1"/>
  <c r="Q1034" i="23"/>
  <c r="P1035" i="23"/>
  <c r="R1035" i="23" s="1"/>
  <c r="Q1035" i="23"/>
  <c r="P1036" i="23"/>
  <c r="R1036" i="23" s="1"/>
  <c r="Q1036" i="23"/>
  <c r="P1037" i="23"/>
  <c r="R1037" i="23" s="1"/>
  <c r="Q1037" i="23"/>
  <c r="P1038" i="23"/>
  <c r="R1038" i="23" s="1"/>
  <c r="Q1038" i="23"/>
  <c r="P1039" i="23"/>
  <c r="R1039" i="23" s="1"/>
  <c r="Q1039" i="23"/>
  <c r="P1040" i="23"/>
  <c r="R1040" i="23" s="1"/>
  <c r="Q1040" i="23"/>
  <c r="P1041" i="23"/>
  <c r="R1041" i="23" s="1"/>
  <c r="Q1041" i="23"/>
  <c r="P1042" i="23"/>
  <c r="R1042" i="23" s="1"/>
  <c r="Q1042" i="23"/>
  <c r="P1043" i="23"/>
  <c r="R1043" i="23" s="1"/>
  <c r="Q1043" i="23"/>
  <c r="P1044" i="23"/>
  <c r="R1044" i="23" s="1"/>
  <c r="Q1044" i="23"/>
  <c r="P1045" i="23"/>
  <c r="R1045" i="23" s="1"/>
  <c r="Q1045" i="23"/>
  <c r="P1046" i="23"/>
  <c r="R1046" i="23" s="1"/>
  <c r="Q1046" i="23"/>
  <c r="P1047" i="23"/>
  <c r="R1047" i="23" s="1"/>
  <c r="Q1047" i="23"/>
  <c r="P1048" i="23"/>
  <c r="R1048" i="23" s="1"/>
  <c r="Q1048" i="23"/>
  <c r="P1049" i="23"/>
  <c r="R1049" i="23" s="1"/>
  <c r="Q1049" i="23"/>
  <c r="P1050" i="23"/>
  <c r="R1050" i="23" s="1"/>
  <c r="Q1050" i="23"/>
  <c r="P1051" i="23"/>
  <c r="R1051" i="23" s="1"/>
  <c r="Q1051" i="23"/>
  <c r="P1052" i="23"/>
  <c r="R1052" i="23" s="1"/>
  <c r="Q1052" i="23"/>
  <c r="P1053" i="23"/>
  <c r="R1053" i="23" s="1"/>
  <c r="Q1053" i="23"/>
  <c r="P1054" i="23"/>
  <c r="R1054" i="23" s="1"/>
  <c r="Q1054" i="23"/>
  <c r="P1055" i="23"/>
  <c r="R1055" i="23" s="1"/>
  <c r="Q1055" i="23"/>
  <c r="P1056" i="23"/>
  <c r="R1056" i="23" s="1"/>
  <c r="Q1056" i="23"/>
  <c r="P1057" i="23"/>
  <c r="R1057" i="23" s="1"/>
  <c r="Q1057" i="23"/>
  <c r="P1058" i="23"/>
  <c r="R1058" i="23" s="1"/>
  <c r="Q1058" i="23"/>
  <c r="P1059" i="23"/>
  <c r="R1059" i="23" s="1"/>
  <c r="Q1059" i="23"/>
  <c r="P1060" i="23"/>
  <c r="R1060" i="23" s="1"/>
  <c r="Q1060" i="23"/>
  <c r="P1061" i="23"/>
  <c r="R1061" i="23" s="1"/>
  <c r="Q1061" i="23"/>
  <c r="P1062" i="23"/>
  <c r="R1062" i="23" s="1"/>
  <c r="Q1062" i="23"/>
  <c r="P1063" i="23"/>
  <c r="R1063" i="23" s="1"/>
  <c r="Q1063" i="23"/>
  <c r="P1064" i="23"/>
  <c r="R1064" i="23" s="1"/>
  <c r="Q1064" i="23"/>
  <c r="P1065" i="23"/>
  <c r="R1065" i="23" s="1"/>
  <c r="Q1065" i="23"/>
  <c r="P1066" i="23"/>
  <c r="R1066" i="23" s="1"/>
  <c r="Q1066" i="23"/>
  <c r="P1067" i="23"/>
  <c r="R1067" i="23" s="1"/>
  <c r="Q1067" i="23"/>
  <c r="P1068" i="23"/>
  <c r="R1068" i="23" s="1"/>
  <c r="Q1068" i="23"/>
  <c r="P1069" i="23"/>
  <c r="R1069" i="23" s="1"/>
  <c r="Q1069" i="23"/>
  <c r="P1070" i="23"/>
  <c r="R1070" i="23" s="1"/>
  <c r="Q1070" i="23"/>
  <c r="P1071" i="23"/>
  <c r="R1071" i="23" s="1"/>
  <c r="Q1071" i="23"/>
  <c r="P1072" i="23"/>
  <c r="R1072" i="23" s="1"/>
  <c r="Q1072" i="23"/>
  <c r="P1073" i="23"/>
  <c r="R1073" i="23" s="1"/>
  <c r="Q1073" i="23"/>
  <c r="P1074" i="23"/>
  <c r="R1074" i="23" s="1"/>
  <c r="Q1074" i="23"/>
  <c r="P1075" i="23"/>
  <c r="R1075" i="23" s="1"/>
  <c r="Q1075" i="23"/>
  <c r="P1076" i="23"/>
  <c r="R1076" i="23" s="1"/>
  <c r="Q1076" i="23"/>
  <c r="P1077" i="23"/>
  <c r="R1077" i="23" s="1"/>
  <c r="Q1077" i="23"/>
  <c r="P1078" i="23"/>
  <c r="R1078" i="23" s="1"/>
  <c r="Q1078" i="23"/>
  <c r="P1079" i="23"/>
  <c r="R1079" i="23" s="1"/>
  <c r="Q1079" i="23"/>
  <c r="P1080" i="23"/>
  <c r="R1080" i="23" s="1"/>
  <c r="Q1080" i="23"/>
  <c r="P1081" i="23"/>
  <c r="R1081" i="23" s="1"/>
  <c r="Q1081" i="23"/>
  <c r="P1082" i="23"/>
  <c r="R1082" i="23" s="1"/>
  <c r="Q1082" i="23"/>
  <c r="P1083" i="23"/>
  <c r="R1083" i="23" s="1"/>
  <c r="Q1083" i="23"/>
  <c r="P1084" i="23"/>
  <c r="R1084" i="23" s="1"/>
  <c r="Q1084" i="23"/>
  <c r="P1085" i="23"/>
  <c r="R1085" i="23" s="1"/>
  <c r="Q1085" i="23"/>
  <c r="P1086" i="23"/>
  <c r="R1086" i="23" s="1"/>
  <c r="Q1086" i="23"/>
  <c r="P1087" i="23"/>
  <c r="R1087" i="23" s="1"/>
  <c r="Q1087" i="23"/>
  <c r="P1088" i="23"/>
  <c r="R1088" i="23" s="1"/>
  <c r="Q1088" i="23"/>
  <c r="P1089" i="23"/>
  <c r="R1089" i="23" s="1"/>
  <c r="Q1089" i="23"/>
  <c r="P1090" i="23"/>
  <c r="R1090" i="23" s="1"/>
  <c r="Q1090" i="23"/>
  <c r="P1091" i="23"/>
  <c r="R1091" i="23" s="1"/>
  <c r="Q1091" i="23"/>
  <c r="P1092" i="23"/>
  <c r="R1092" i="23" s="1"/>
  <c r="Q1092" i="23"/>
  <c r="P1093" i="23"/>
  <c r="R1093" i="23" s="1"/>
  <c r="Q1093" i="23"/>
  <c r="P1094" i="23"/>
  <c r="R1094" i="23" s="1"/>
  <c r="Q1094" i="23"/>
  <c r="P1095" i="23"/>
  <c r="R1095" i="23" s="1"/>
  <c r="Q1095" i="23"/>
  <c r="P1096" i="23"/>
  <c r="R1096" i="23" s="1"/>
  <c r="Q1096" i="23"/>
  <c r="P1097" i="23"/>
  <c r="R1097" i="23" s="1"/>
  <c r="Q1097" i="23"/>
  <c r="P1098" i="23"/>
  <c r="R1098" i="23" s="1"/>
  <c r="Q1098" i="23"/>
  <c r="P1099" i="23"/>
  <c r="R1099" i="23" s="1"/>
  <c r="Q1099" i="23"/>
  <c r="P1100" i="23"/>
  <c r="R1100" i="23" s="1"/>
  <c r="Q1100" i="23"/>
  <c r="P1101" i="23"/>
  <c r="R1101" i="23" s="1"/>
  <c r="Q1101" i="23"/>
  <c r="P1102" i="23"/>
  <c r="R1102" i="23" s="1"/>
  <c r="Q1102" i="23"/>
  <c r="P1103" i="23"/>
  <c r="R1103" i="23" s="1"/>
  <c r="Q1103" i="23"/>
  <c r="P1104" i="23"/>
  <c r="R1104" i="23" s="1"/>
  <c r="Q1104" i="23"/>
  <c r="P1105" i="23"/>
  <c r="R1105" i="23" s="1"/>
  <c r="Q1105" i="23"/>
  <c r="P1106" i="23"/>
  <c r="R1106" i="23" s="1"/>
  <c r="Q1106" i="23"/>
  <c r="P1107" i="23"/>
  <c r="R1107" i="23" s="1"/>
  <c r="Q1107" i="23"/>
  <c r="P1108" i="23"/>
  <c r="R1108" i="23" s="1"/>
  <c r="Q1108" i="23"/>
  <c r="P1109" i="23"/>
  <c r="R1109" i="23" s="1"/>
  <c r="Q1109" i="23"/>
  <c r="P1110" i="23"/>
  <c r="R1110" i="23" s="1"/>
  <c r="Q1110" i="23"/>
  <c r="P1111" i="23"/>
  <c r="R1111" i="23" s="1"/>
  <c r="Q1111" i="23"/>
  <c r="P1112" i="23"/>
  <c r="R1112" i="23" s="1"/>
  <c r="Q1112" i="23"/>
  <c r="P1113" i="23"/>
  <c r="R1113" i="23" s="1"/>
  <c r="Q1113" i="23"/>
  <c r="P1114" i="23"/>
  <c r="R1114" i="23" s="1"/>
  <c r="Q1114" i="23"/>
  <c r="P1115" i="23"/>
  <c r="R1115" i="23" s="1"/>
  <c r="Q1115" i="23"/>
  <c r="P1116" i="23"/>
  <c r="R1116" i="23" s="1"/>
  <c r="Q1116" i="23"/>
  <c r="P1117" i="23"/>
  <c r="R1117" i="23" s="1"/>
  <c r="Q1117" i="23"/>
  <c r="P1118" i="23"/>
  <c r="R1118" i="23" s="1"/>
  <c r="Q1118" i="23"/>
  <c r="P1119" i="23"/>
  <c r="R1119" i="23" s="1"/>
  <c r="Q1119" i="23"/>
  <c r="P1120" i="23"/>
  <c r="R1120" i="23" s="1"/>
  <c r="Q1120" i="23"/>
  <c r="P1121" i="23"/>
  <c r="R1121" i="23" s="1"/>
  <c r="Q1121" i="23"/>
  <c r="P1122" i="23"/>
  <c r="R1122" i="23" s="1"/>
  <c r="Q1122" i="23"/>
  <c r="P1123" i="23"/>
  <c r="R1123" i="23" s="1"/>
  <c r="Q1123" i="23"/>
  <c r="P1124" i="23"/>
  <c r="R1124" i="23" s="1"/>
  <c r="Q1124" i="23"/>
  <c r="P1125" i="23"/>
  <c r="R1125" i="23" s="1"/>
  <c r="Q1125" i="23"/>
  <c r="P1126" i="23"/>
  <c r="R1126" i="23" s="1"/>
  <c r="Q1126" i="23"/>
  <c r="P1127" i="23"/>
  <c r="R1127" i="23" s="1"/>
  <c r="Q1127" i="23"/>
  <c r="P1128" i="23"/>
  <c r="R1128" i="23" s="1"/>
  <c r="Q1128" i="23"/>
  <c r="P1129" i="23"/>
  <c r="R1129" i="23" s="1"/>
  <c r="Q1129" i="23"/>
  <c r="P1130" i="23"/>
  <c r="R1130" i="23" s="1"/>
  <c r="Q1130" i="23"/>
  <c r="P1131" i="23"/>
  <c r="R1131" i="23" s="1"/>
  <c r="Q1131" i="23"/>
  <c r="P1132" i="23"/>
  <c r="R1132" i="23" s="1"/>
  <c r="Q1132" i="23"/>
  <c r="P1133" i="23"/>
  <c r="R1133" i="23" s="1"/>
  <c r="Q1133" i="23"/>
  <c r="P1134" i="23"/>
  <c r="R1134" i="23" s="1"/>
  <c r="Q1134" i="23"/>
  <c r="P1135" i="23"/>
  <c r="R1135" i="23" s="1"/>
  <c r="Q1135" i="23"/>
  <c r="P1136" i="23"/>
  <c r="R1136" i="23" s="1"/>
  <c r="Q1136" i="23"/>
  <c r="P1137" i="23"/>
  <c r="R1137" i="23" s="1"/>
  <c r="Q1137" i="23"/>
  <c r="P1138" i="23"/>
  <c r="R1138" i="23" s="1"/>
  <c r="Q1138" i="23"/>
  <c r="P1139" i="23"/>
  <c r="R1139" i="23" s="1"/>
  <c r="Q1139" i="23"/>
  <c r="P1140" i="23"/>
  <c r="R1140" i="23" s="1"/>
  <c r="Q1140" i="23"/>
  <c r="P1141" i="23"/>
  <c r="R1141" i="23" s="1"/>
  <c r="Q1141" i="23"/>
  <c r="P1142" i="23"/>
  <c r="R1142" i="23" s="1"/>
  <c r="Q1142" i="23"/>
  <c r="P1143" i="23"/>
  <c r="R1143" i="23" s="1"/>
  <c r="Q1143" i="23"/>
  <c r="P1144" i="23"/>
  <c r="R1144" i="23" s="1"/>
  <c r="Q1144" i="23"/>
  <c r="P1145" i="23"/>
  <c r="R1145" i="23" s="1"/>
  <c r="Q1145" i="23"/>
  <c r="P1146" i="23"/>
  <c r="R1146" i="23" s="1"/>
  <c r="Q1146" i="23"/>
  <c r="P1147" i="23"/>
  <c r="R1147" i="23" s="1"/>
  <c r="Q1147" i="23"/>
  <c r="P1148" i="23"/>
  <c r="R1148" i="23" s="1"/>
  <c r="Q1148" i="23"/>
  <c r="P1149" i="23"/>
  <c r="R1149" i="23" s="1"/>
  <c r="Q1149" i="23"/>
  <c r="P1150" i="23"/>
  <c r="R1150" i="23" s="1"/>
  <c r="Q1150" i="23"/>
  <c r="P1151" i="23"/>
  <c r="R1151" i="23" s="1"/>
  <c r="Q1151" i="23"/>
  <c r="P1152" i="23"/>
  <c r="R1152" i="23" s="1"/>
  <c r="Q1152" i="23"/>
  <c r="P1153" i="23"/>
  <c r="R1153" i="23" s="1"/>
  <c r="Q1153" i="23"/>
  <c r="P1154" i="23"/>
  <c r="R1154" i="23" s="1"/>
  <c r="Q1154" i="23"/>
  <c r="P1155" i="23"/>
  <c r="R1155" i="23" s="1"/>
  <c r="Q1155" i="23"/>
  <c r="P1156" i="23"/>
  <c r="R1156" i="23" s="1"/>
  <c r="Q1156" i="23"/>
  <c r="P1157" i="23"/>
  <c r="R1157" i="23" s="1"/>
  <c r="Q1157" i="23"/>
  <c r="P1158" i="23"/>
  <c r="R1158" i="23" s="1"/>
  <c r="Q1158" i="23"/>
  <c r="P1159" i="23"/>
  <c r="R1159" i="23" s="1"/>
  <c r="Q1159" i="23"/>
  <c r="P1160" i="23"/>
  <c r="R1160" i="23" s="1"/>
  <c r="Q1160" i="23"/>
  <c r="P1161" i="23"/>
  <c r="R1161" i="23" s="1"/>
  <c r="Q1161" i="23"/>
  <c r="P1162" i="23"/>
  <c r="R1162" i="23" s="1"/>
  <c r="Q1162" i="23"/>
  <c r="P1163" i="23"/>
  <c r="R1163" i="23" s="1"/>
  <c r="Q1163" i="23"/>
  <c r="P1164" i="23"/>
  <c r="R1164" i="23" s="1"/>
  <c r="Q1164" i="23"/>
  <c r="P1165" i="23"/>
  <c r="R1165" i="23" s="1"/>
  <c r="Q1165" i="23"/>
  <c r="P1166" i="23"/>
  <c r="R1166" i="23" s="1"/>
  <c r="Q1166" i="23"/>
  <c r="P1167" i="23"/>
  <c r="R1167" i="23" s="1"/>
  <c r="Q1167" i="23"/>
  <c r="P1168" i="23"/>
  <c r="R1168" i="23" s="1"/>
  <c r="Q1168" i="23"/>
  <c r="P1169" i="23"/>
  <c r="R1169" i="23" s="1"/>
  <c r="Q1169" i="23"/>
  <c r="P1170" i="23"/>
  <c r="R1170" i="23" s="1"/>
  <c r="Q1170" i="23"/>
  <c r="P1171" i="23"/>
  <c r="R1171" i="23" s="1"/>
  <c r="Q1171" i="23"/>
  <c r="P1172" i="23"/>
  <c r="R1172" i="23" s="1"/>
  <c r="Q1172" i="23"/>
  <c r="P1173" i="23"/>
  <c r="R1173" i="23" s="1"/>
  <c r="Q1173" i="23"/>
  <c r="P1174" i="23"/>
  <c r="R1174" i="23" s="1"/>
  <c r="Q1174" i="23"/>
  <c r="P1175" i="23"/>
  <c r="R1175" i="23" s="1"/>
  <c r="Q1175" i="23"/>
  <c r="P1176" i="23"/>
  <c r="R1176" i="23" s="1"/>
  <c r="Q1176" i="23"/>
  <c r="P1177" i="23"/>
  <c r="R1177" i="23" s="1"/>
  <c r="Q1177" i="23"/>
  <c r="P1178" i="23"/>
  <c r="R1178" i="23" s="1"/>
  <c r="Q1178" i="23"/>
  <c r="P1179" i="23"/>
  <c r="R1179" i="23" s="1"/>
  <c r="Q1179" i="23"/>
  <c r="P1180" i="23"/>
  <c r="R1180" i="23" s="1"/>
  <c r="Q1180" i="23"/>
  <c r="P1181" i="23"/>
  <c r="R1181" i="23" s="1"/>
  <c r="Q1181" i="23"/>
  <c r="P1182" i="23"/>
  <c r="R1182" i="23" s="1"/>
  <c r="Q1182" i="23"/>
  <c r="P1183" i="23"/>
  <c r="R1183" i="23" s="1"/>
  <c r="Q1183" i="23"/>
  <c r="P1184" i="23"/>
  <c r="R1184" i="23" s="1"/>
  <c r="Q1184" i="23"/>
  <c r="P1185" i="23"/>
  <c r="R1185" i="23" s="1"/>
  <c r="Q1185" i="23"/>
  <c r="P1186" i="23"/>
  <c r="R1186" i="23" s="1"/>
  <c r="Q1186" i="23"/>
  <c r="P1187" i="23"/>
  <c r="R1187" i="23" s="1"/>
  <c r="Q1187" i="23"/>
  <c r="P1188" i="23"/>
  <c r="R1188" i="23" s="1"/>
  <c r="Q1188" i="23"/>
  <c r="P1189" i="23"/>
  <c r="R1189" i="23" s="1"/>
  <c r="Q1189" i="23"/>
  <c r="P1190" i="23"/>
  <c r="R1190" i="23" s="1"/>
  <c r="Q1190" i="23"/>
  <c r="P1191" i="23"/>
  <c r="R1191" i="23" s="1"/>
  <c r="Q1191" i="23"/>
  <c r="P1192" i="23"/>
  <c r="R1192" i="23" s="1"/>
  <c r="Q1192" i="23"/>
  <c r="P1193" i="23"/>
  <c r="R1193" i="23" s="1"/>
  <c r="Q1193" i="23"/>
  <c r="P1194" i="23"/>
  <c r="R1194" i="23" s="1"/>
  <c r="Q1194" i="23"/>
  <c r="P1195" i="23"/>
  <c r="R1195" i="23" s="1"/>
  <c r="Q1195" i="23"/>
  <c r="P1196" i="23"/>
  <c r="R1196" i="23" s="1"/>
  <c r="Q1196" i="23"/>
  <c r="P1197" i="23"/>
  <c r="R1197" i="23" s="1"/>
  <c r="Q1197" i="23"/>
  <c r="P1198" i="23"/>
  <c r="R1198" i="23" s="1"/>
  <c r="Q1198" i="23"/>
  <c r="P1199" i="23"/>
  <c r="R1199" i="23" s="1"/>
  <c r="Q1199" i="23"/>
  <c r="P1200" i="23"/>
  <c r="R1200" i="23" s="1"/>
  <c r="Q1200" i="23"/>
  <c r="P1201" i="23"/>
  <c r="R1201" i="23" s="1"/>
  <c r="Q1201" i="23"/>
  <c r="P1202" i="23"/>
  <c r="R1202" i="23" s="1"/>
  <c r="Q1202" i="23"/>
  <c r="P1203" i="23"/>
  <c r="R1203" i="23" s="1"/>
  <c r="Q1203" i="23"/>
  <c r="P1204" i="23"/>
  <c r="R1204" i="23" s="1"/>
  <c r="Q1204" i="23"/>
  <c r="P1205" i="23"/>
  <c r="R1205" i="23" s="1"/>
  <c r="Q1205" i="23"/>
  <c r="P2" i="23"/>
  <c r="R2" i="23" s="1"/>
  <c r="Q2" i="23"/>
  <c r="P3" i="23"/>
  <c r="R3" i="23" s="1"/>
  <c r="Q3" i="23"/>
  <c r="P4" i="23"/>
  <c r="R4" i="23" s="1"/>
  <c r="Q4" i="23"/>
  <c r="P5" i="23"/>
  <c r="R5" i="23" s="1"/>
  <c r="Q5" i="23"/>
  <c r="P6" i="23"/>
  <c r="R6" i="23" s="1"/>
  <c r="Q6" i="23"/>
  <c r="P7" i="23"/>
  <c r="R7" i="23" s="1"/>
  <c r="Q7" i="23"/>
  <c r="P8" i="23"/>
  <c r="R8" i="23" s="1"/>
  <c r="Q8" i="23"/>
  <c r="P9" i="23"/>
  <c r="R9" i="23" s="1"/>
  <c r="Q9" i="23"/>
  <c r="P10" i="23"/>
  <c r="R10" i="23" s="1"/>
  <c r="Q10" i="23"/>
  <c r="P11" i="23"/>
  <c r="R11" i="23" s="1"/>
  <c r="Q11" i="23"/>
  <c r="P12" i="23"/>
  <c r="R12" i="23" s="1"/>
  <c r="Q12" i="23"/>
  <c r="P13" i="23"/>
  <c r="R13" i="23" s="1"/>
  <c r="Q13" i="23"/>
  <c r="P96" i="23"/>
  <c r="R96" i="23" s="1"/>
  <c r="Q96" i="23"/>
  <c r="P97" i="23"/>
  <c r="R97" i="23" s="1"/>
  <c r="Q97" i="23"/>
  <c r="E12" i="24" l="1"/>
  <c r="M123" i="24"/>
  <c r="K124" i="24"/>
  <c r="M121" i="24"/>
  <c r="L135" i="24"/>
  <c r="K133" i="24"/>
  <c r="K117" i="24"/>
  <c r="M128" i="24"/>
  <c r="K120" i="24"/>
  <c r="L124" i="24"/>
  <c r="M138" i="24"/>
  <c r="M127" i="24"/>
  <c r="K121" i="24"/>
  <c r="L128" i="24"/>
  <c r="K130" i="24"/>
  <c r="K119" i="24"/>
  <c r="K138" i="24"/>
  <c r="M119" i="24"/>
  <c r="M137" i="24"/>
  <c r="M117" i="24"/>
  <c r="L133" i="24"/>
  <c r="K131" i="24"/>
  <c r="K128" i="24"/>
  <c r="M126" i="24"/>
  <c r="L138" i="24"/>
  <c r="L122" i="24"/>
  <c r="L116" i="24"/>
  <c r="M115" i="24"/>
  <c r="M135" i="24"/>
  <c r="L125" i="24"/>
  <c r="L131" i="24"/>
  <c r="K129" i="24"/>
  <c r="K116" i="24"/>
  <c r="M124" i="24"/>
  <c r="L136" i="24"/>
  <c r="L120" i="24"/>
  <c r="M131" i="24"/>
  <c r="L117" i="24"/>
  <c r="K125" i="24"/>
  <c r="L132" i="24"/>
  <c r="K126" i="24"/>
  <c r="K118" i="24"/>
  <c r="M125" i="24"/>
  <c r="M130" i="24"/>
  <c r="L126" i="24"/>
  <c r="L127" i="24"/>
  <c r="M133" i="24"/>
  <c r="L123" i="24"/>
  <c r="L129" i="24"/>
  <c r="K127" i="24"/>
  <c r="M136" i="24"/>
  <c r="M122" i="24"/>
  <c r="L134" i="24"/>
  <c r="L118" i="24"/>
  <c r="K132" i="24"/>
  <c r="M120" i="24"/>
  <c r="M132" i="24"/>
  <c r="L137" i="24"/>
  <c r="K136" i="24"/>
  <c r="L121" i="24"/>
  <c r="L119" i="24"/>
  <c r="M129" i="24"/>
  <c r="K115" i="24"/>
  <c r="K122" i="24"/>
  <c r="K123" i="24"/>
  <c r="M134" i="24"/>
  <c r="M118" i="24"/>
  <c r="L130" i="24"/>
  <c r="K134" i="24"/>
  <c r="L115" i="24"/>
  <c r="K137" i="24"/>
  <c r="M116" i="24"/>
  <c r="K135" i="24"/>
  <c r="F12" i="24"/>
  <c r="AB12" i="24"/>
  <c r="AK12" i="24" s="1"/>
  <c r="Z12" i="24"/>
  <c r="AI12" i="24" s="1"/>
  <c r="D12" i="24"/>
  <c r="AA12" i="24"/>
  <c r="AJ12" i="24" s="1"/>
  <c r="F13" i="24"/>
  <c r="O13" i="24" s="1"/>
  <c r="X13" i="24" s="1"/>
  <c r="E13" i="24"/>
  <c r="N13" i="24" s="1"/>
  <c r="W13" i="24" s="1"/>
  <c r="AB13" i="24"/>
  <c r="AK13" i="24" s="1"/>
  <c r="AA13" i="24"/>
  <c r="AJ13" i="24" s="1"/>
  <c r="Z13" i="24"/>
  <c r="AI13" i="24" s="1"/>
  <c r="D13" i="24"/>
  <c r="M13" i="24" s="1"/>
  <c r="V13" i="24" s="1"/>
  <c r="E14" i="24"/>
  <c r="D14" i="24"/>
  <c r="AA14" i="24"/>
  <c r="AJ14" i="24" s="1"/>
  <c r="F14" i="24"/>
  <c r="AB14" i="24"/>
  <c r="AK14" i="24" s="1"/>
  <c r="Z14" i="24"/>
  <c r="AI14" i="24" s="1"/>
  <c r="E11" i="24"/>
  <c r="AB11" i="24"/>
  <c r="Z11" i="24"/>
  <c r="AA11" i="24"/>
  <c r="AL10" i="24"/>
  <c r="M106" i="24"/>
  <c r="M114" i="24"/>
  <c r="L110" i="24"/>
  <c r="K106" i="24"/>
  <c r="K114" i="24"/>
  <c r="L111" i="24"/>
  <c r="K107" i="24"/>
  <c r="M107" i="24"/>
  <c r="L103" i="24"/>
  <c r="M108" i="24"/>
  <c r="L104" i="24"/>
  <c r="L112" i="24"/>
  <c r="K108" i="24"/>
  <c r="M103" i="24"/>
  <c r="K103" i="24"/>
  <c r="M104" i="24"/>
  <c r="L109" i="24"/>
  <c r="M109" i="24"/>
  <c r="L105" i="24"/>
  <c r="L113" i="24"/>
  <c r="K109" i="24"/>
  <c r="M111" i="24"/>
  <c r="K111" i="24"/>
  <c r="L108" i="24"/>
  <c r="K112" i="24"/>
  <c r="K105" i="24"/>
  <c r="M110" i="24"/>
  <c r="L106" i="24"/>
  <c r="L114" i="24"/>
  <c r="K110" i="24"/>
  <c r="L107" i="24"/>
  <c r="K104" i="24"/>
  <c r="M105" i="24"/>
  <c r="K113" i="24"/>
  <c r="M112" i="24"/>
  <c r="M113" i="24"/>
  <c r="D11" i="24"/>
  <c r="F11" i="24"/>
  <c r="D10" i="24"/>
  <c r="F10" i="24"/>
  <c r="C6" i="25"/>
  <c r="J103" i="24"/>
  <c r="J104" i="24"/>
  <c r="J105" i="24"/>
  <c r="J106" i="24"/>
  <c r="J107" i="24"/>
  <c r="J108" i="24"/>
  <c r="J109" i="24"/>
  <c r="J110" i="24"/>
  <c r="J111" i="24"/>
  <c r="J112" i="24"/>
  <c r="J113" i="24"/>
  <c r="J114" i="24"/>
  <c r="AG24" i="24"/>
  <c r="AG26" i="24" s="1"/>
  <c r="AH24" i="24"/>
  <c r="AH26" i="24" s="1"/>
  <c r="K24" i="24"/>
  <c r="L24" i="24"/>
  <c r="H24" i="24"/>
  <c r="H26" i="24" s="1"/>
  <c r="I24" i="24"/>
  <c r="I26" i="24" s="1"/>
  <c r="F24" i="24"/>
  <c r="F26" i="24" s="1"/>
  <c r="H16" i="24"/>
  <c r="Q16" i="24" s="1"/>
  <c r="H11" i="24"/>
  <c r="Q11" i="24" s="1"/>
  <c r="L10" i="24"/>
  <c r="H10" i="24"/>
  <c r="AD24" i="24"/>
  <c r="AD26" i="24" s="1"/>
  <c r="AE24" i="24"/>
  <c r="AE26" i="24" s="1"/>
  <c r="AB24" i="24"/>
  <c r="H101" i="24"/>
  <c r="M88" i="24"/>
  <c r="N92" i="24" s="1"/>
  <c r="M82" i="24"/>
  <c r="N86" i="24" l="1"/>
  <c r="O90" i="24"/>
  <c r="N90" i="24"/>
  <c r="F17" i="24"/>
  <c r="AJ11" i="24"/>
  <c r="AJ17" i="24" s="1"/>
  <c r="AA17" i="24"/>
  <c r="AK11" i="24"/>
  <c r="AK17" i="24" s="1"/>
  <c r="AB17" i="24"/>
  <c r="Z17" i="24"/>
  <c r="E17" i="24"/>
  <c r="Q10" i="24"/>
  <c r="Q17" i="24" s="1"/>
  <c r="H17" i="24"/>
  <c r="U10" i="24"/>
  <c r="U17" i="24" s="1"/>
  <c r="L17" i="24"/>
  <c r="M24" i="24"/>
  <c r="D26" i="24"/>
  <c r="G73" i="24"/>
  <c r="AL12" i="24"/>
  <c r="Y13" i="24"/>
  <c r="AL13" i="24"/>
  <c r="M11" i="24"/>
  <c r="V11" i="24" s="1"/>
  <c r="M14" i="24"/>
  <c r="V14" i="24" s="1"/>
  <c r="D19" i="26"/>
  <c r="O15" i="24"/>
  <c r="X15" i="24" s="1"/>
  <c r="N15" i="24"/>
  <c r="W15" i="24" s="1"/>
  <c r="M15" i="24"/>
  <c r="V15" i="24" s="1"/>
  <c r="O16" i="24"/>
  <c r="X16" i="24" s="1"/>
  <c r="N12" i="24"/>
  <c r="W12" i="24" s="1"/>
  <c r="D55" i="24" s="1"/>
  <c r="N16" i="24"/>
  <c r="W16" i="24" s="1"/>
  <c r="C56" i="24" s="1"/>
  <c r="M12" i="24"/>
  <c r="V12" i="24" s="1"/>
  <c r="C55" i="24" s="1"/>
  <c r="O12" i="24"/>
  <c r="X12" i="24" s="1"/>
  <c r="E55" i="24" s="1"/>
  <c r="N10" i="24"/>
  <c r="O14" i="24"/>
  <c r="X14" i="24" s="1"/>
  <c r="O11" i="24"/>
  <c r="X11" i="24" s="1"/>
  <c r="N14" i="24"/>
  <c r="W14" i="24" s="1"/>
  <c r="AL14" i="24"/>
  <c r="N11" i="24"/>
  <c r="W11" i="24" s="1"/>
  <c r="AI11" i="24"/>
  <c r="AI17" i="24" s="1"/>
  <c r="M10" i="24"/>
  <c r="O10" i="24"/>
  <c r="T24" i="24"/>
  <c r="D17" i="26"/>
  <c r="D21" i="26"/>
  <c r="D24" i="26"/>
  <c r="D28" i="26"/>
  <c r="D32" i="26"/>
  <c r="D36" i="26"/>
  <c r="D40" i="26"/>
  <c r="D44" i="26"/>
  <c r="D48" i="26"/>
  <c r="D52" i="26"/>
  <c r="D56" i="26"/>
  <c r="D60" i="26"/>
  <c r="D64" i="26"/>
  <c r="D18" i="26"/>
  <c r="D25" i="26"/>
  <c r="D29" i="26"/>
  <c r="D33" i="26"/>
  <c r="D37" i="26"/>
  <c r="D41" i="26"/>
  <c r="D45" i="26"/>
  <c r="D49" i="26"/>
  <c r="D53" i="26"/>
  <c r="D57" i="26"/>
  <c r="D61" i="26"/>
  <c r="D65" i="26"/>
  <c r="D16" i="26"/>
  <c r="D20" i="26"/>
  <c r="D23" i="26"/>
  <c r="D27" i="26"/>
  <c r="D31" i="26"/>
  <c r="D35" i="26"/>
  <c r="D39" i="26"/>
  <c r="D43" i="26"/>
  <c r="D47" i="26"/>
  <c r="D51" i="26"/>
  <c r="D55" i="26"/>
  <c r="D59" i="26"/>
  <c r="D63" i="26"/>
  <c r="D15" i="26"/>
  <c r="D22" i="26"/>
  <c r="D26" i="26"/>
  <c r="D30" i="26"/>
  <c r="D34" i="26"/>
  <c r="D38" i="26"/>
  <c r="D42" i="26"/>
  <c r="D46" i="26"/>
  <c r="D50" i="26"/>
  <c r="D54" i="26"/>
  <c r="D58" i="26"/>
  <c r="D62" i="26"/>
  <c r="D14" i="26"/>
  <c r="Q24" i="24"/>
  <c r="Q26" i="24" s="1"/>
  <c r="D71" i="24"/>
  <c r="C71" i="24"/>
  <c r="AJ24" i="24"/>
  <c r="AJ26" i="24" s="1"/>
  <c r="K26" i="24"/>
  <c r="L26" i="24"/>
  <c r="U24" i="24"/>
  <c r="U26" i="24" s="1"/>
  <c r="AB26" i="24"/>
  <c r="G72" i="24" s="1"/>
  <c r="O24" i="24"/>
  <c r="R24" i="24"/>
  <c r="R26" i="24" s="1"/>
  <c r="AK24" i="24"/>
  <c r="AK26" i="24" s="1"/>
  <c r="M16" i="24"/>
  <c r="V16" i="24" s="1"/>
  <c r="X10" i="24" l="1"/>
  <c r="X17" i="24" s="1"/>
  <c r="O17" i="24"/>
  <c r="W10" i="24"/>
  <c r="W17" i="24" s="1"/>
  <c r="N17" i="24"/>
  <c r="V10" i="24"/>
  <c r="V17" i="24" s="1"/>
  <c r="M17" i="24"/>
  <c r="M26" i="24"/>
  <c r="C72" i="24" s="1"/>
  <c r="V24" i="24"/>
  <c r="G70" i="24"/>
  <c r="F55" i="24"/>
  <c r="Y12" i="24"/>
  <c r="Y14" i="24"/>
  <c r="Y15" i="24"/>
  <c r="Y16" i="24"/>
  <c r="Y11" i="24"/>
  <c r="AL11" i="24"/>
  <c r="AL17" i="24" s="1"/>
  <c r="D56" i="24"/>
  <c r="AL24" i="24"/>
  <c r="AL26" i="24" s="1"/>
  <c r="W24" i="24"/>
  <c r="D70" i="24"/>
  <c r="D73" i="24"/>
  <c r="E73" i="24"/>
  <c r="T26" i="24"/>
  <c r="B7" i="26"/>
  <c r="N26" i="24"/>
  <c r="D72" i="24" s="1"/>
  <c r="X24" i="24"/>
  <c r="X26" i="24" s="1"/>
  <c r="O26" i="24"/>
  <c r="D17" i="24"/>
  <c r="E53" i="24" l="1"/>
  <c r="D53" i="24"/>
  <c r="Y10" i="24"/>
  <c r="Y17" i="24" s="1"/>
  <c r="C53" i="24"/>
  <c r="Y24" i="24"/>
  <c r="Y26" i="24" s="1"/>
  <c r="V26" i="24"/>
  <c r="C54" i="24" s="1"/>
  <c r="G69" i="24"/>
  <c r="F70" i="24"/>
  <c r="E69" i="24"/>
  <c r="E72" i="24"/>
  <c r="F72" i="24" s="1"/>
  <c r="F73" i="24"/>
  <c r="E71" i="24"/>
  <c r="F71" i="24" s="1"/>
  <c r="E56" i="24"/>
  <c r="F56" i="24" s="1"/>
  <c r="W26" i="24"/>
  <c r="D54" i="24" s="1"/>
  <c r="E54" i="24"/>
  <c r="C69" i="24"/>
  <c r="F53" i="24" l="1"/>
  <c r="C52" i="24"/>
  <c r="F54" i="24"/>
  <c r="E68" i="24"/>
  <c r="E77" i="24" s="1"/>
  <c r="D69" i="24"/>
  <c r="D68" i="24" s="1"/>
  <c r="D77" i="24" s="1"/>
  <c r="C68" i="24"/>
  <c r="G68" i="24"/>
  <c r="B3" i="26"/>
  <c r="F52" i="24" l="1"/>
  <c r="C61" i="24"/>
  <c r="M84" i="24"/>
  <c r="C62" i="24"/>
  <c r="C59" i="24"/>
  <c r="C60" i="24"/>
  <c r="M90" i="24"/>
  <c r="C77" i="24"/>
  <c r="F69" i="24"/>
  <c r="F68" i="24" s="1"/>
  <c r="F77" i="24" s="1"/>
  <c r="E52" i="24"/>
  <c r="O84" i="24" s="1"/>
  <c r="D52" i="24"/>
  <c r="N84" i="24" s="1"/>
  <c r="K42" i="26"/>
  <c r="K26" i="26"/>
  <c r="K56" i="26"/>
  <c r="K27" i="26"/>
  <c r="K32" i="26"/>
  <c r="K54" i="26"/>
  <c r="K64" i="26"/>
  <c r="K55" i="26"/>
  <c r="K60" i="26"/>
  <c r="K38" i="26"/>
  <c r="K34" i="26"/>
  <c r="K63" i="26"/>
  <c r="K44" i="26"/>
  <c r="K57" i="26"/>
  <c r="K51" i="26"/>
  <c r="K49" i="26"/>
  <c r="K24" i="26"/>
  <c r="K48" i="26"/>
  <c r="K31" i="26"/>
  <c r="K22" i="26"/>
  <c r="K20" i="26"/>
  <c r="K65" i="26"/>
  <c r="K43" i="26"/>
  <c r="K50" i="26"/>
  <c r="K35" i="26"/>
  <c r="K17" i="26"/>
  <c r="K36" i="26"/>
  <c r="K29" i="26"/>
  <c r="K59" i="26"/>
  <c r="K15" i="26"/>
  <c r="K18" i="26"/>
  <c r="K33" i="26"/>
  <c r="K14" i="26"/>
  <c r="B5" i="26"/>
  <c r="K40" i="26"/>
  <c r="K21" i="26"/>
  <c r="K37" i="26"/>
  <c r="K28" i="26"/>
  <c r="K61" i="26"/>
  <c r="K19" i="26"/>
  <c r="K47" i="26"/>
  <c r="K39" i="26"/>
  <c r="K16" i="26"/>
  <c r="K25" i="26"/>
  <c r="K62" i="26"/>
  <c r="K53" i="26"/>
  <c r="B8" i="26"/>
  <c r="K52" i="26"/>
  <c r="K58" i="26"/>
  <c r="K46" i="26"/>
  <c r="K45" i="26"/>
  <c r="K41" i="26"/>
  <c r="K30" i="26"/>
  <c r="K23" i="26"/>
  <c r="F60" i="24" l="1"/>
  <c r="F59" i="24"/>
  <c r="D61" i="24"/>
  <c r="D62" i="24"/>
  <c r="E61" i="24"/>
  <c r="E62" i="24"/>
  <c r="E60" i="24"/>
  <c r="E59" i="24"/>
  <c r="D60" i="24"/>
  <c r="D59" i="24"/>
  <c r="F61" i="24" l="1"/>
  <c r="F6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 Yienger</author>
  </authors>
  <commentList>
    <comment ref="D6" authorId="0" shapeId="0" xr:uid="{00000000-0006-0000-0000-000002000000}">
      <text>
        <r>
          <rPr>
            <b/>
            <sz val="9"/>
            <color indexed="81"/>
            <rFont val="Tahoma"/>
            <family val="2"/>
          </rPr>
          <t>Jim Yienger:</t>
        </r>
        <r>
          <rPr>
            <sz val="9"/>
            <color indexed="81"/>
            <rFont val="Tahoma"/>
            <family val="2"/>
          </rPr>
          <t xml:space="preserve">
These are common sectors used in international GHG Protocols and its good practice to assign emissions to them.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 Yienger</author>
  </authors>
  <commentList>
    <comment ref="D6" authorId="0" shapeId="0" xr:uid="{00000000-0006-0000-0100-000002000000}">
      <text>
        <r>
          <rPr>
            <b/>
            <sz val="9"/>
            <color indexed="81"/>
            <rFont val="Tahoma"/>
            <family val="2"/>
          </rPr>
          <t>Jim Yienger:</t>
        </r>
        <r>
          <rPr>
            <sz val="9"/>
            <color indexed="81"/>
            <rFont val="Tahoma"/>
            <family val="2"/>
          </rPr>
          <t xml:space="preserve">
Common Key for Facility Master List Table.  Make sure the names are the same used in the facility table.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Dazzle Ekblad</author>
  </authors>
  <commentList>
    <comment ref="F11" authorId="0" shapeId="0" xr:uid="{30240B1F-7B4B-44B0-8EA8-AD3E085DF13C}">
      <text>
        <r>
          <rPr>
            <sz val="9"/>
            <color indexed="81"/>
            <rFont val="Calibri"/>
            <family val="2"/>
          </rPr>
          <t>Equation 10.7 from LGOP</t>
        </r>
      </text>
    </comment>
    <comment ref="G11" authorId="0" shapeId="0" xr:uid="{9B7514A9-6E83-4138-9409-5883550DE986}">
      <text>
        <r>
          <rPr>
            <sz val="9"/>
            <color indexed="81"/>
            <rFont val="Calibri"/>
            <family val="2"/>
          </rPr>
          <t>Equation 10.9 from LGOP</t>
        </r>
      </text>
    </comment>
    <comment ref="F12" authorId="0" shapeId="0" xr:uid="{0C9F5E30-2861-4B53-8617-0670CA9624FF}">
      <text>
        <r>
          <rPr>
            <sz val="9"/>
            <color indexed="81"/>
            <rFont val="Calibri"/>
            <family val="2"/>
          </rPr>
          <t>Equation 10.7 from LGOP</t>
        </r>
      </text>
    </comment>
    <comment ref="G12" authorId="0" shapeId="0" xr:uid="{A0E59EC9-F8AF-4026-9A37-DC7AAF183A2F}">
      <text>
        <r>
          <rPr>
            <sz val="9"/>
            <color indexed="81"/>
            <rFont val="Calibri"/>
            <family val="2"/>
          </rPr>
          <t>Equation 10.9 from LGOP</t>
        </r>
      </text>
    </comment>
    <comment ref="F13" authorId="0" shapeId="0" xr:uid="{4C39E9FE-CF86-4672-99B3-237E2314FB6B}">
      <text>
        <r>
          <rPr>
            <sz val="9"/>
            <color indexed="81"/>
            <rFont val="Calibri"/>
            <family val="2"/>
          </rPr>
          <t>Equation 10.7 from LGOP</t>
        </r>
      </text>
    </comment>
    <comment ref="G13" authorId="0" shapeId="0" xr:uid="{0D57AD84-FFAE-44A3-A825-6DA6D7C73FC2}">
      <text>
        <r>
          <rPr>
            <sz val="9"/>
            <color indexed="81"/>
            <rFont val="Calibri"/>
            <family val="2"/>
          </rPr>
          <t>Equation 10.9 from LGOP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Greg Mumby</author>
  </authors>
  <commentList>
    <comment ref="C4" authorId="0" shapeId="0" xr:uid="{7238A6B6-2B45-48BD-8F55-38C82F976C8E}">
      <text>
        <r>
          <rPr>
            <b/>
            <sz val="9"/>
            <color indexed="81"/>
            <rFont val="Tahoma"/>
            <family val="2"/>
          </rPr>
          <t xml:space="preserve">Select your region for more accurate emission rates. </t>
        </r>
      </text>
    </comment>
  </commentList>
</comments>
</file>

<file path=xl/sharedStrings.xml><?xml version="1.0" encoding="utf-8"?>
<sst xmlns="http://schemas.openxmlformats.org/spreadsheetml/2006/main" count="2204" uniqueCount="366">
  <si>
    <t>Vendor/Provider</t>
  </si>
  <si>
    <t>Energy Source</t>
  </si>
  <si>
    <t>Water delivery facilities</t>
  </si>
  <si>
    <t>Electricity</t>
  </si>
  <si>
    <t>Wastewater facilities</t>
  </si>
  <si>
    <t>Streetlights and traffic signals</t>
  </si>
  <si>
    <t>Nat Gas</t>
  </si>
  <si>
    <t>Fuel Oil</t>
  </si>
  <si>
    <t>Kerosene</t>
  </si>
  <si>
    <t>Propane</t>
  </si>
  <si>
    <t>Wood</t>
  </si>
  <si>
    <t>Year</t>
  </si>
  <si>
    <t>Month</t>
  </si>
  <si>
    <t>Department</t>
  </si>
  <si>
    <t xml:space="preserve">$ Gasoline </t>
  </si>
  <si>
    <t xml:space="preserve"> $ Diesel </t>
  </si>
  <si>
    <t>ICLEI GHG Reporting Sector</t>
  </si>
  <si>
    <t>Address</t>
  </si>
  <si>
    <t>yes</t>
  </si>
  <si>
    <t>--</t>
  </si>
  <si>
    <t>Administration Facilities</t>
  </si>
  <si>
    <t>Reporting Categories</t>
  </si>
  <si>
    <t>Vehicle Fleet</t>
  </si>
  <si>
    <t>Solid waste facilities</t>
  </si>
  <si>
    <t>Fuel Use</t>
  </si>
  <si>
    <t>Units</t>
  </si>
  <si>
    <t>Gasoline</t>
  </si>
  <si>
    <t>Diesel</t>
  </si>
  <si>
    <t>Facility/Group Name</t>
  </si>
  <si>
    <t>Individual Facility Name</t>
  </si>
  <si>
    <t>END DATE</t>
  </si>
  <si>
    <t>START DATE</t>
  </si>
  <si>
    <t>READ DAYS</t>
  </si>
  <si>
    <t>READ TYPE</t>
  </si>
  <si>
    <t>TOTAL KWH</t>
  </si>
  <si>
    <t>SUPPLY CHARGES</t>
  </si>
  <si>
    <t>TOTAL CHARGES</t>
  </si>
  <si>
    <t>Section 1:</t>
  </si>
  <si>
    <t>Facility Energy Use and GHG Calculations</t>
  </si>
  <si>
    <t>Energy Costs ($)</t>
  </si>
  <si>
    <t>Natural Gas</t>
  </si>
  <si>
    <t>Totals</t>
  </si>
  <si>
    <t>Facility / Group Name</t>
  </si>
  <si>
    <t>ICLEI Category</t>
  </si>
  <si>
    <t>AVERAGE</t>
  </si>
  <si>
    <t>TOTALS</t>
  </si>
  <si>
    <t>Section 2:</t>
  </si>
  <si>
    <t>Fleet Energy Use and GHG Calculations</t>
  </si>
  <si>
    <t>Section 3:</t>
  </si>
  <si>
    <t>GHG Emissions Ranked by Facility</t>
  </si>
  <si>
    <t>Section 4:</t>
  </si>
  <si>
    <t>GHG Emissions By Administrative Function</t>
  </si>
  <si>
    <t>All Municipal Operations</t>
  </si>
  <si>
    <t>Administration facilities</t>
  </si>
  <si>
    <t>Vehicle fleet</t>
  </si>
  <si>
    <t>GHG Emission % By Function</t>
  </si>
  <si>
    <t>Section 5:</t>
  </si>
  <si>
    <t>GHG Emissions by Energy Source</t>
  </si>
  <si>
    <t>All Energy Sources</t>
  </si>
  <si>
    <t>Section 6:</t>
  </si>
  <si>
    <t>Annual GHG Emission Trends</t>
  </si>
  <si>
    <t>By Function (Select in next cell)</t>
  </si>
  <si>
    <t>By Fuel (select)</t>
  </si>
  <si>
    <t>Section 7:</t>
  </si>
  <si>
    <t>Chart Data</t>
  </si>
  <si>
    <t>Cost</t>
  </si>
  <si>
    <t>Num Records</t>
  </si>
  <si>
    <t>Jan</t>
  </si>
  <si>
    <t>Feb</t>
  </si>
  <si>
    <t>Mar</t>
  </si>
  <si>
    <t>Apr</t>
  </si>
  <si>
    <t>May</t>
  </si>
  <si>
    <t>Jun</t>
  </si>
  <si>
    <t>Jul</t>
  </si>
  <si>
    <t>Aug</t>
  </si>
  <si>
    <t>Sep</t>
  </si>
  <si>
    <t>Oct</t>
  </si>
  <si>
    <t>Nov</t>
  </si>
  <si>
    <t>Dec</t>
  </si>
  <si>
    <t>Sources:</t>
  </si>
  <si>
    <t>Emission Factors for Fuels</t>
  </si>
  <si>
    <t>FACTORS and SOURCES:</t>
  </si>
  <si>
    <t>Tank Fuel</t>
  </si>
  <si>
    <t>Quantity (gallons)</t>
  </si>
  <si>
    <t>Notes</t>
  </si>
  <si>
    <t>Reduction Goal</t>
  </si>
  <si>
    <t>Percent Reduction From Base</t>
  </si>
  <si>
    <t>Emissions Reduction Plan Actions</t>
  </si>
  <si>
    <t>Sector</t>
  </si>
  <si>
    <t>Action</t>
  </si>
  <si>
    <t>Renewable Energy / Energy Supply</t>
  </si>
  <si>
    <t>Community Solar</t>
  </si>
  <si>
    <t>Ground source heat / geothermal</t>
  </si>
  <si>
    <t>Wind</t>
  </si>
  <si>
    <t>Energy Storage</t>
  </si>
  <si>
    <t>Energy Efficiency</t>
  </si>
  <si>
    <t>LED Lighting Retrofit</t>
  </si>
  <si>
    <t>HVAC Improvements</t>
  </si>
  <si>
    <t>LED Streetlight Conversion</t>
  </si>
  <si>
    <t>Building Management System</t>
  </si>
  <si>
    <t>Green Fleets</t>
  </si>
  <si>
    <t>Electric Car Procurement Policy</t>
  </si>
  <si>
    <t>Increased Fleet Fuel Efficiency</t>
  </si>
  <si>
    <t>Route Enhancements</t>
  </si>
  <si>
    <t>Solid Waste</t>
  </si>
  <si>
    <t>Composting</t>
  </si>
  <si>
    <t>Recycling</t>
  </si>
  <si>
    <t>Non-Energy GHG Reduction</t>
  </si>
  <si>
    <t>Refrigerant Replacement</t>
  </si>
  <si>
    <t>Idling Policy</t>
  </si>
  <si>
    <t>Offset 100% of electricity with green power</t>
  </si>
  <si>
    <t>Average</t>
  </si>
  <si>
    <t>Choose Grid Subregion:</t>
  </si>
  <si>
    <t>Grid Subregions</t>
  </si>
  <si>
    <t>NYC/Westchester</t>
  </si>
  <si>
    <t>Upstate NY</t>
  </si>
  <si>
    <t>Long Island</t>
  </si>
  <si>
    <t>CO2e (lb/MWh)</t>
  </si>
  <si>
    <t>Baseline Emissions (MTCO2e)</t>
  </si>
  <si>
    <t>Required Reduction (MTCO2e)</t>
  </si>
  <si>
    <t>Total Plan Savings (MTCO2e)</t>
  </si>
  <si>
    <t>GHG Savings (MTCO2e)</t>
  </si>
  <si>
    <t>Electricity (kWh)</t>
  </si>
  <si>
    <t>Natural Gas (therms)</t>
  </si>
  <si>
    <t>Propane (gallons)</t>
  </si>
  <si>
    <t>Fuel Oil (gallons)</t>
  </si>
  <si>
    <t>Gasoline (gallons)</t>
  </si>
  <si>
    <t>Diesel (gallons)</t>
  </si>
  <si>
    <t>% Reduction From Baseline</t>
  </si>
  <si>
    <t>Electric CO2e (kg/MWh)</t>
  </si>
  <si>
    <t>Consumption</t>
  </si>
  <si>
    <t>Fuel Costs (USD)</t>
  </si>
  <si>
    <t>Average Energy Cost (USD)</t>
  </si>
  <si>
    <t>https://www.eia.gov/environment/emissions/co2_vol_mass.php</t>
  </si>
  <si>
    <t>$ Electricity</t>
  </si>
  <si>
    <t>Select Facility (click cell for drop down menu)</t>
  </si>
  <si>
    <t>Carbon Dioxide Emissions Coefficients by Fuel</t>
  </si>
  <si>
    <t>Per Unit of Volume or Mass</t>
  </si>
  <si>
    <t>Per Million Btu</t>
  </si>
  <si>
    <t>For homes and businesses</t>
  </si>
  <si>
    <t>Coal (All types)</t>
  </si>
  <si>
    <t>Residual Heating Fuel (Businesses only)</t>
  </si>
  <si>
    <t>Jet Fuel</t>
  </si>
  <si>
    <t>Aviation Gas</t>
  </si>
  <si>
    <t>Industrial fuels and others not listed above</t>
  </si>
  <si>
    <t>Petroleum coke</t>
  </si>
  <si>
    <t>Nonfuel uses</t>
  </si>
  <si>
    <t>Asphalt and Road Oil</t>
  </si>
  <si>
    <t>Lubricants</t>
  </si>
  <si>
    <t>Special Naphthas (solvents)</t>
  </si>
  <si>
    <t>Coals by type</t>
  </si>
  <si>
    <t>Anthracite</t>
  </si>
  <si>
    <t>Bituminous</t>
  </si>
  <si>
    <t>Subbituminous</t>
  </si>
  <si>
    <t>Lignite</t>
  </si>
  <si>
    <t>Coke</t>
  </si>
  <si>
    <t>Other fuels</t>
  </si>
  <si>
    <t>NA</t>
  </si>
  <si>
    <t>Source: U.S. Energy Information Administration estimates.</t>
  </si>
  <si>
    <t>Note: To convert to carbon equivalents multiply by 12/44.</t>
  </si>
  <si>
    <t>Coefficients may vary slightly with estimation method and across time.</t>
  </si>
  <si>
    <t>CO2</t>
  </si>
  <si>
    <t>CH4</t>
  </si>
  <si>
    <t>N2O</t>
  </si>
  <si>
    <t>Natural Gas CO2e (kg/MMBtu)</t>
  </si>
  <si>
    <t>Liquid Propane CO2e (kg/gallons)</t>
  </si>
  <si>
    <t>Heating Oil/Diesel CO2e (kg /gallon)</t>
  </si>
  <si>
    <t>Gasoline CO2e (kg/gallon)</t>
  </si>
  <si>
    <t>Global Warming Potentials</t>
  </si>
  <si>
    <t>https://www.ghgprotocol.org/sites/default/files/ghgp/Global-Warming-Potential-Values %28Feb 16 2016%29_1.pdf</t>
  </si>
  <si>
    <t>EGRID Vintage</t>
  </si>
  <si>
    <t>GHG Emissions (MTCO2e)</t>
  </si>
  <si>
    <t xml:space="preserve">Annual GHG emissions (MTCO2e) from </t>
  </si>
  <si>
    <t>Account Number (No Spaces)</t>
  </si>
  <si>
    <t>https://climatesmart.ny.gov/fileadmin/csc/documents/GHG_Inventories/ghgguide.pdf</t>
  </si>
  <si>
    <t>Bill Month</t>
  </si>
  <si>
    <t>Climate Action Planning Score Card</t>
  </si>
  <si>
    <t>Details for Reference</t>
  </si>
  <si>
    <t>Gasoline (Gal)</t>
  </si>
  <si>
    <t>Diesel (Gal)</t>
  </si>
  <si>
    <t>Monthly Electricity Use and Cost by Facility</t>
  </si>
  <si>
    <t>kWh</t>
  </si>
  <si>
    <t xml:space="preserve">Total Annual GHG emissions (MTCO2e) from </t>
  </si>
  <si>
    <t>Acct #</t>
  </si>
  <si>
    <t>DELIVERY CHARGES</t>
  </si>
  <si>
    <t>LATE PAYMENT CHARGES</t>
  </si>
  <si>
    <t>METERED PEAK kW</t>
  </si>
  <si>
    <t>BILLED PEAK kW</t>
  </si>
  <si>
    <t>LOAD FACTOR</t>
  </si>
  <si>
    <t>What is eGRID?</t>
  </si>
  <si>
    <t>CO2e(kg/MWh)</t>
  </si>
  <si>
    <t>https://www.epa.gov/system/files/documents/2022-01/egrid2020_summary_tables.xlsx</t>
  </si>
  <si>
    <t>https://www.epa.gov/system/files/documents/2022-01/egrid2020_data_metric.xlsx</t>
  </si>
  <si>
    <t>12.68 gallon</t>
  </si>
  <si>
    <t>5.75 gallon</t>
  </si>
  <si>
    <r>
      <t>Pounds CO</t>
    </r>
    <r>
      <rPr>
        <b/>
        <vertAlign val="subscript"/>
        <sz val="7"/>
        <color rgb="FF333333"/>
        <rFont val="Inherit"/>
      </rPr>
      <t>2</t>
    </r>
  </si>
  <si>
    <r>
      <t>Kilograms CO</t>
    </r>
    <r>
      <rPr>
        <b/>
        <vertAlign val="subscript"/>
        <sz val="7"/>
        <color rgb="FF333333"/>
        <rFont val="Inherit"/>
      </rPr>
      <t>2</t>
    </r>
  </si>
  <si>
    <r>
      <t>Carbon Dioxide (CO</t>
    </r>
    <r>
      <rPr>
        <b/>
        <vertAlign val="subscript"/>
        <sz val="7"/>
        <color rgb="FF333333"/>
        <rFont val="Inherit"/>
      </rPr>
      <t>2</t>
    </r>
    <r>
      <rPr>
        <b/>
        <sz val="7"/>
        <color rgb="FF333333"/>
        <rFont val="Inherit"/>
      </rPr>
      <t>) Factors:</t>
    </r>
  </si>
  <si>
    <t>Volume or Mass</t>
  </si>
  <si>
    <t>Diesel and Home Heating Fuel (Distillate Fuel Oil)</t>
  </si>
  <si>
    <t>22.46 gallon</t>
  </si>
  <si>
    <t>10.19 gallon</t>
  </si>
  <si>
    <t>21.78 gallon</t>
  </si>
  <si>
    <t>9.88 gallon</t>
  </si>
  <si>
    <t>4,027.93 short ton</t>
  </si>
  <si>
    <t>1,827.04 short ton</t>
  </si>
  <si>
    <t>120.96 thousand cubic feet</t>
  </si>
  <si>
    <t>54.87 thousand cubic feet</t>
  </si>
  <si>
    <r>
      <t>Finished Motor Gasoline</t>
    </r>
    <r>
      <rPr>
        <vertAlign val="superscript"/>
        <sz val="7"/>
        <color rgb="FF333333"/>
        <rFont val="Inherit"/>
      </rPr>
      <t>a</t>
    </r>
  </si>
  <si>
    <t>17.87 gallon</t>
  </si>
  <si>
    <t>8.10 gallon</t>
  </si>
  <si>
    <t>Motor Gasoline</t>
  </si>
  <si>
    <t>19.37 gallon</t>
  </si>
  <si>
    <t>8.78 gallon</t>
  </si>
  <si>
    <t>24.78 gallon</t>
  </si>
  <si>
    <t>11.24 gallon</t>
  </si>
  <si>
    <t>Other transportation fuels</t>
  </si>
  <si>
    <t>21.50 gallon</t>
  </si>
  <si>
    <t>9.75 gallon</t>
  </si>
  <si>
    <t>18.32 gallon</t>
  </si>
  <si>
    <t>8.31 gallon</t>
  </si>
  <si>
    <t>32.87 gallon</t>
  </si>
  <si>
    <t>14.91 gallon</t>
  </si>
  <si>
    <t>26.25 gallon</t>
  </si>
  <si>
    <t>11.91 gallon</t>
  </si>
  <si>
    <t>23.58 gallon</t>
  </si>
  <si>
    <t>10.70 gallon</t>
  </si>
  <si>
    <t>Naphthas for Petrochemical Feedstock Use</t>
  </si>
  <si>
    <t>18.74 gallon</t>
  </si>
  <si>
    <t>8.50 gallon</t>
  </si>
  <si>
    <t>Other Oils for Petrochemical Feedstock Use</t>
  </si>
  <si>
    <t>22.61 gallon</t>
  </si>
  <si>
    <t>10.26 gallon</t>
  </si>
  <si>
    <t>19.94 gallon</t>
  </si>
  <si>
    <t>9.04 gallon</t>
  </si>
  <si>
    <t>Waxes</t>
  </si>
  <si>
    <t>21.10 gallon</t>
  </si>
  <si>
    <t>9.57 gallon</t>
  </si>
  <si>
    <t>5,715.11 short ton</t>
  </si>
  <si>
    <t>2,592.33 short ton</t>
  </si>
  <si>
    <t>4,929.71 short ton</t>
  </si>
  <si>
    <t>2,236.08 short ton</t>
  </si>
  <si>
    <t>3,747.36 short ton</t>
  </si>
  <si>
    <t>1,699.78 short ton</t>
  </si>
  <si>
    <t>2,811.07 short ton</t>
  </si>
  <si>
    <t>1,275.08 short ton</t>
  </si>
  <si>
    <t>7,174.19 short ton</t>
  </si>
  <si>
    <t>3,254.16 short ton</t>
  </si>
  <si>
    <t>Geothermal (steam)</t>
  </si>
  <si>
    <t>Geothermal (binary cycle)</t>
  </si>
  <si>
    <r>
      <t>Municipal solid waste</t>
    </r>
    <r>
      <rPr>
        <vertAlign val="superscript"/>
        <sz val="7"/>
        <color rgb="FF333333"/>
        <rFont val="Inherit"/>
      </rPr>
      <t>b,c</t>
    </r>
  </si>
  <si>
    <t>5,771.04 short ton</t>
  </si>
  <si>
    <t>2,617.70 short ton</t>
  </si>
  <si>
    <r>
      <t>Tire-derived fuel</t>
    </r>
    <r>
      <rPr>
        <vertAlign val="superscript"/>
        <sz val="7"/>
        <color rgb="FF333333"/>
        <rFont val="Inherit"/>
      </rPr>
      <t>b</t>
    </r>
  </si>
  <si>
    <t>5,961.03 short ton</t>
  </si>
  <si>
    <t>2,703.88 short ton</t>
  </si>
  <si>
    <r>
      <t>Waste oil</t>
    </r>
    <r>
      <rPr>
        <vertAlign val="superscript"/>
        <sz val="7"/>
        <color rgb="FF333333"/>
        <rFont val="Inherit"/>
      </rPr>
      <t>b</t>
    </r>
  </si>
  <si>
    <t>22.51 gallon</t>
  </si>
  <si>
    <t>10.21 gallon</t>
  </si>
  <si>
    <t>Consumption (KWh and Gallons)</t>
  </si>
  <si>
    <t>Streetlights</t>
  </si>
  <si>
    <t>UNFCCC Fourth Assessment Report - AR 5</t>
  </si>
  <si>
    <t>100 Year</t>
  </si>
  <si>
    <t>Town/Village Hall</t>
  </si>
  <si>
    <t>3211 Church St, Valatie, NY 12184</t>
  </si>
  <si>
    <t>Date of Delivery</t>
  </si>
  <si>
    <t>Gallons</t>
  </si>
  <si>
    <t>Main-Care Energy</t>
  </si>
  <si>
    <t>National Grid</t>
  </si>
  <si>
    <r>
      <rPr>
        <b/>
        <sz val="11"/>
        <color rgb="FFFF0000"/>
        <rFont val="Calibri"/>
        <family val="2"/>
        <scheme val="minor"/>
      </rPr>
      <t>Step 7</t>
    </r>
    <r>
      <rPr>
        <sz val="11"/>
        <color theme="1"/>
        <rFont val="Calibri"/>
        <family val="2"/>
        <scheme val="minor"/>
      </rPr>
      <t>: Emissions from Wastewater Treatment</t>
    </r>
    <r>
      <rPr>
        <sz val="11"/>
        <color theme="1"/>
        <rFont val="Calibri"/>
        <family val="2"/>
        <scheme val="minor"/>
      </rPr>
      <t>.  Enter treatment plant name, population served and N Load Discharged per day.</t>
    </r>
  </si>
  <si>
    <t>MGD 1.550</t>
  </si>
  <si>
    <t>Wastewater Treatment Plants</t>
  </si>
  <si>
    <t>Sewer District Data</t>
  </si>
  <si>
    <t>GHG Emissions</t>
  </si>
  <si>
    <t>ICLEI Reporting Sector</t>
  </si>
  <si>
    <t>Population Served</t>
  </si>
  <si>
    <t>N Load Discharged (kg N/day)</t>
  </si>
  <si>
    <t>N20 Process</t>
  </si>
  <si>
    <t>N2O Discharge</t>
  </si>
  <si>
    <t>Total MTCDE/yr</t>
  </si>
  <si>
    <t>Senior Center</t>
  </si>
  <si>
    <t>Firehouse</t>
  </si>
  <si>
    <t>Water/Sewer Plant</t>
  </si>
  <si>
    <t>Energy</t>
  </si>
  <si>
    <t>Waste (Methane and N2O)</t>
  </si>
  <si>
    <t>3302 William Street, Valatie, NY 12184</t>
  </si>
  <si>
    <t>3619 Mechanic Street, Valatie, NY 12184</t>
  </si>
  <si>
    <t>1500 Trolly Lane, Valatie, NY 12184</t>
  </si>
  <si>
    <t>Total Kwh</t>
  </si>
  <si>
    <t>Total Cost</t>
  </si>
  <si>
    <t>X .38</t>
  </si>
  <si>
    <t>Rt 9 Medical Arts</t>
  </si>
  <si>
    <t>New St Callahan Park</t>
  </si>
  <si>
    <t>Main St. Overlook</t>
  </si>
  <si>
    <t>Main St. theater</t>
  </si>
  <si>
    <t>Main and Church St</t>
  </si>
  <si>
    <t>3302 William St Post Office</t>
  </si>
  <si>
    <t>Mechnic St. Fire House</t>
  </si>
  <si>
    <t>Church St Gazebo</t>
  </si>
  <si>
    <t>Water Tower Albany Ave</t>
  </si>
  <si>
    <t>River St Pump Station</t>
  </si>
  <si>
    <t>Elm St. Pump Station</t>
  </si>
  <si>
    <t>Waste Water 1500 Trolly Ln</t>
  </si>
  <si>
    <t>3010 Diamond St Waste Water Meter</t>
  </si>
  <si>
    <t>5978734105</t>
  </si>
  <si>
    <t>0861016006</t>
  </si>
  <si>
    <t>0158735105</t>
  </si>
  <si>
    <t>0108066011</t>
  </si>
  <si>
    <t>0318735107</t>
  </si>
  <si>
    <t>0438734108</t>
  </si>
  <si>
    <t>110055</t>
  </si>
  <si>
    <t>9032817001</t>
  </si>
  <si>
    <t>8716304119</t>
  </si>
  <si>
    <t>6013879104</t>
  </si>
  <si>
    <t>River St Gar/Park</t>
  </si>
  <si>
    <t>Main St. Parking/Diner</t>
  </si>
  <si>
    <t>271165W</t>
  </si>
  <si>
    <t>Kosco Heritage</t>
  </si>
  <si>
    <t>2711165W</t>
  </si>
  <si>
    <t>Kosco Heritage/ Paraco</t>
  </si>
  <si>
    <t>Date</t>
  </si>
  <si>
    <t>2015080101</t>
  </si>
  <si>
    <t>Unmetered</t>
  </si>
  <si>
    <t>Water Pumps</t>
  </si>
  <si>
    <t>Sewer Plant</t>
  </si>
  <si>
    <t>4487098013</t>
  </si>
  <si>
    <t>Main Street Theater</t>
  </si>
  <si>
    <t>3031 Main St, Valatie, NY 12184</t>
  </si>
  <si>
    <t>NYS Av</t>
  </si>
  <si>
    <t>Fire Siren Luther St</t>
  </si>
  <si>
    <t>151 non-metered</t>
  </si>
  <si>
    <t>3011 Diamond St Waste Water Meter</t>
  </si>
  <si>
    <t>3012 Diamond St Waste Water Meter</t>
  </si>
  <si>
    <t>3013 Diamond St Waste Water Meter</t>
  </si>
  <si>
    <t>3014 Diamond St Waste Water Meter</t>
  </si>
  <si>
    <t>3015 Diamond St Waste Water Meter</t>
  </si>
  <si>
    <t>3016 Diamond St Waste Water Meter</t>
  </si>
  <si>
    <t>3017 Diamond St Waste Water Meter</t>
  </si>
  <si>
    <t>3018 Diamond St Waste Water Meter</t>
  </si>
  <si>
    <t>3019 Diamond St Waste Water Meter</t>
  </si>
  <si>
    <t>3020 Diamond St Waste Water Meter</t>
  </si>
  <si>
    <t>3021 Diamond St Waste Water Meter</t>
  </si>
  <si>
    <t>3022 Diamond St Waste Water Meter</t>
  </si>
  <si>
    <t>3023 Diamond St Waste Water Meter</t>
  </si>
  <si>
    <t>3024 Diamond St Waste Water Meter</t>
  </si>
  <si>
    <t>3025 Diamond St Waste Water Meter</t>
  </si>
  <si>
    <t>3026 Diamond St Waste Water Meter</t>
  </si>
  <si>
    <t>3027 Diamond St Waste Water Meter</t>
  </si>
  <si>
    <t>3028 Diamond St Waste Water Meter</t>
  </si>
  <si>
    <t>3029 Diamond St Waste Water Meter</t>
  </si>
  <si>
    <t>3030 Diamond St Waste Water Meter</t>
  </si>
  <si>
    <t>3031 Diamond St Waste Water Meter</t>
  </si>
  <si>
    <t>3032 Diamond St Waste Water Meter</t>
  </si>
  <si>
    <t>3033 Diamond St Waste Water Meter</t>
  </si>
  <si>
    <t>3034 Diamond St Waste Water Meter</t>
  </si>
  <si>
    <t>Various</t>
  </si>
  <si>
    <t>River St Pump Station (combined with sewer plant in July 2020)</t>
  </si>
  <si>
    <t>Master Streetlight Account Number - Summary Account</t>
  </si>
  <si>
    <t>Dyed</t>
  </si>
  <si>
    <t>Electric Heated</t>
  </si>
  <si>
    <t>2.96/ Gal</t>
  </si>
  <si>
    <t>3.50/ Gal</t>
  </si>
  <si>
    <t>Estaimate About 3.05 / Gal based on NYSERDA: https://www.nyserda.ny.gov/Energy-Prices/Motor-Gasoline/Monthly-Average-Motor-Gasoline-Prices#Upstate-NY</t>
  </si>
  <si>
    <t>Estimate About 2.66 / Gal based on NYSERDA: https://www.nyserda.ny.gov/Energy-Prices/Motor-Gasoline/Monthly-Average-Motor-Gasoline-Prices#Upstate-NY</t>
  </si>
  <si>
    <t>Water delivery and Wastewater facilities</t>
  </si>
  <si>
    <t>B10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</si>
</sst>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quot;$&quot;#,##0"/>
    <numFmt numFmtId="168" formatCode="_(* #,##0.0_);_(* \(#,##0.0\);_(* &quot;-&quot;??_);_(@_)"/>
    <numFmt numFmtId="169" formatCode="#,##0.0"/>
  </numFmts>
  <fonts count="42" x14ac:knownFonts="1">
    <font>
      <sz val="11"/>
      <color theme="1"/>
      <name val="Calibri"/>
      <family val="2"/>
      <scheme val="minor"/>
    </font>
    <font>
      <b/>
      <sz val="11"/>
      <color theme="1"/>
      <name val="Calibri"/>
      <family val="2"/>
      <scheme val="minor"/>
    </font>
    <font>
      <sz val="12"/>
      <color theme="1"/>
      <name val="Calibri"/>
      <family val="2"/>
      <scheme val="minor"/>
    </font>
    <font>
      <b/>
      <sz val="9"/>
      <color indexed="81"/>
      <name val="Tahoma"/>
      <family val="2"/>
    </font>
    <font>
      <sz val="9"/>
      <color indexed="81"/>
      <name val="Tahoma"/>
      <family val="2"/>
    </font>
    <font>
      <sz val="11"/>
      <color theme="1"/>
      <name val="Calibri"/>
      <family val="2"/>
      <scheme val="minor"/>
    </font>
    <font>
      <sz val="10"/>
      <name val="Verdana"/>
      <family val="2"/>
    </font>
    <font>
      <u/>
      <sz val="10"/>
      <color indexed="12"/>
      <name val="Verdana"/>
      <family val="2"/>
    </font>
    <font>
      <b/>
      <sz val="14"/>
      <color theme="1"/>
      <name val="Calibri"/>
      <family val="2"/>
      <scheme val="minor"/>
    </font>
    <font>
      <sz val="11"/>
      <color rgb="FF7030A0"/>
      <name val="Calibri"/>
      <family val="2"/>
      <scheme val="minor"/>
    </font>
    <font>
      <i/>
      <sz val="11"/>
      <color indexed="8"/>
      <name val="Calibri"/>
      <family val="2"/>
    </font>
    <font>
      <b/>
      <u/>
      <sz val="11"/>
      <color indexed="8"/>
      <name val="Calibri"/>
      <family val="2"/>
    </font>
    <font>
      <sz val="11"/>
      <name val="Calibri"/>
      <family val="2"/>
      <scheme val="minor"/>
    </font>
    <font>
      <b/>
      <sz val="16"/>
      <color indexed="8"/>
      <name val="Calibri"/>
      <family val="2"/>
    </font>
    <font>
      <b/>
      <sz val="16"/>
      <color theme="1"/>
      <name val="Calibri"/>
      <family val="2"/>
      <scheme val="minor"/>
    </font>
    <font>
      <sz val="11"/>
      <color theme="2"/>
      <name val="Calibri"/>
      <family val="2"/>
      <scheme val="minor"/>
    </font>
    <font>
      <b/>
      <sz val="12"/>
      <color indexed="8"/>
      <name val="Calibri"/>
      <family val="2"/>
    </font>
    <font>
      <u/>
      <sz val="11"/>
      <color theme="10"/>
      <name val="Calibri"/>
      <family val="2"/>
      <scheme val="minor"/>
    </font>
    <font>
      <b/>
      <sz val="12"/>
      <color theme="4"/>
      <name val="Calibri"/>
      <family val="2"/>
      <scheme val="minor"/>
    </font>
    <font>
      <sz val="9"/>
      <color theme="1"/>
      <name val="Calibri"/>
      <family val="2"/>
      <scheme val="minor"/>
    </font>
    <font>
      <b/>
      <sz val="9"/>
      <color theme="1"/>
      <name val="Calibri"/>
      <family val="2"/>
      <scheme val="minor"/>
    </font>
    <font>
      <u/>
      <sz val="11"/>
      <color theme="10"/>
      <name val="Calibri"/>
      <family val="2"/>
    </font>
    <font>
      <b/>
      <u/>
      <sz val="11"/>
      <color theme="1"/>
      <name val="Calibri"/>
      <family val="2"/>
      <scheme val="minor"/>
    </font>
    <font>
      <sz val="11"/>
      <color theme="6" tint="0.79998168889431442"/>
      <name val="Calibri"/>
      <family val="2"/>
      <scheme val="minor"/>
    </font>
    <font>
      <b/>
      <sz val="11"/>
      <color theme="0"/>
      <name val="Calibri"/>
      <family val="2"/>
      <scheme val="minor"/>
    </font>
    <font>
      <sz val="11"/>
      <color theme="0"/>
      <name val="Calibri"/>
      <family val="2"/>
      <scheme val="minor"/>
    </font>
    <font>
      <sz val="8"/>
      <name val="Calibri"/>
      <family val="2"/>
      <scheme val="minor"/>
    </font>
    <font>
      <b/>
      <sz val="11"/>
      <name val="Calibri"/>
      <family val="2"/>
      <scheme val="minor"/>
    </font>
    <font>
      <sz val="10"/>
      <color rgb="FF1B1B1B"/>
      <name val="Arial"/>
      <family val="2"/>
    </font>
    <font>
      <b/>
      <sz val="7"/>
      <color rgb="FF333333"/>
      <name val="Inherit"/>
    </font>
    <font>
      <b/>
      <vertAlign val="subscript"/>
      <sz val="7"/>
      <color rgb="FF333333"/>
      <name val="Inherit"/>
    </font>
    <font>
      <sz val="7"/>
      <color rgb="FF333333"/>
      <name val="Inherit"/>
    </font>
    <font>
      <vertAlign val="superscript"/>
      <sz val="7"/>
      <color rgb="FF333333"/>
      <name val="Inherit"/>
    </font>
    <font>
      <sz val="11"/>
      <color theme="1"/>
      <name val="Calibri"/>
      <family val="2"/>
    </font>
    <font>
      <sz val="11"/>
      <color indexed="8"/>
      <name val="Calibri"/>
      <family val="2"/>
      <scheme val="minor"/>
    </font>
    <font>
      <b/>
      <sz val="11"/>
      <color rgb="FFFF0000"/>
      <name val="Calibri"/>
      <family val="2"/>
      <scheme val="minor"/>
    </font>
    <font>
      <b/>
      <sz val="11"/>
      <color indexed="8"/>
      <name val="Calibri"/>
      <family val="2"/>
      <scheme val="minor"/>
    </font>
    <font>
      <sz val="11"/>
      <color theme="1"/>
      <name val="Calibri"/>
      <scheme val="minor"/>
    </font>
    <font>
      <b/>
      <sz val="11"/>
      <color theme="1"/>
      <name val="Calibri"/>
    </font>
    <font>
      <sz val="9"/>
      <color indexed="81"/>
      <name val="Calibri"/>
      <family val="2"/>
    </font>
    <font>
      <sz val="11"/>
      <color theme="1"/>
      <name val="Calibri"/>
    </font>
    <font>
      <b/>
      <sz val="11"/>
      <color theme="1"/>
      <name val="Calibri"/>
      <family val="2"/>
    </font>
  </fonts>
  <fills count="19">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FF00"/>
        <bgColor indexed="64"/>
      </patternFill>
    </fill>
    <fill>
      <patternFill patternType="solid">
        <fgColor rgb="FFDEEAF6"/>
        <bgColor rgb="FFDEEAF6"/>
      </patternFill>
    </fill>
    <fill>
      <patternFill patternType="solid">
        <fgColor rgb="FFF2F2F2"/>
        <bgColor rgb="FFF2F2F2"/>
      </patternFill>
    </fill>
    <fill>
      <patternFill patternType="solid">
        <fgColor rgb="FFE7E6E6"/>
        <bgColor rgb="FFE7E6E6"/>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auto="1"/>
      </left>
      <right/>
      <top style="thin">
        <color auto="1"/>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style="thin">
        <color auto="1"/>
      </bottom>
      <diagonal/>
    </border>
    <border>
      <left style="medium">
        <color indexed="64"/>
      </left>
      <right/>
      <top style="thin">
        <color auto="1"/>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bottom style="thick">
        <color theme="4"/>
      </bottom>
      <diagonal/>
    </border>
    <border>
      <left/>
      <right/>
      <top/>
      <bottom style="dashed">
        <color theme="0" tint="-0.24994659260841701"/>
      </bottom>
      <diagonal/>
    </border>
    <border>
      <left/>
      <right/>
      <top/>
      <bottom style="thin">
        <color theme="0" tint="-0.249977111117893"/>
      </bottom>
      <diagonal/>
    </border>
    <border>
      <left/>
      <right/>
      <top style="medium">
        <color theme="4"/>
      </top>
      <bottom/>
      <diagonal/>
    </border>
    <border>
      <left style="thin">
        <color auto="1"/>
      </left>
      <right style="thin">
        <color auto="1"/>
      </right>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style="medium">
        <color indexed="64"/>
      </left>
      <right/>
      <top/>
      <bottom style="thin">
        <color indexed="64"/>
      </bottom>
      <diagonal/>
    </border>
    <border>
      <left/>
      <right/>
      <top/>
      <bottom style="mediumDashed">
        <color rgb="FFCCCCCC"/>
      </bottom>
      <diagonal/>
    </border>
    <border>
      <left/>
      <right/>
      <top/>
      <bottom style="medium">
        <color rgb="FF189BD7"/>
      </bottom>
      <diagonal/>
    </border>
    <border>
      <left/>
      <right/>
      <top style="medium">
        <color rgb="FF189BD7"/>
      </top>
      <bottom style="medium">
        <color rgb="FFCCCCCC"/>
      </bottom>
      <diagonal/>
    </border>
    <border>
      <left/>
      <right/>
      <top style="mediumDashed">
        <color rgb="FFCCCCCC"/>
      </top>
      <bottom style="medium">
        <color rgb="FFCCCCCC"/>
      </bottom>
      <diagonal/>
    </border>
    <border>
      <left/>
      <right/>
      <top/>
      <bottom style="thin">
        <color indexed="64"/>
      </bottom>
      <diagonal/>
    </border>
    <border>
      <left/>
      <right style="medium">
        <color indexed="64"/>
      </right>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xf numFmtId="0" fontId="2"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alignment vertical="top"/>
      <protection locked="0"/>
    </xf>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0" applyNumberFormat="0" applyProtection="0">
      <alignment horizontal="left"/>
    </xf>
    <xf numFmtId="0" fontId="19" fillId="0" borderId="51" applyNumberFormat="0" applyFont="0" applyProtection="0">
      <alignment wrapText="1"/>
    </xf>
    <xf numFmtId="0" fontId="20" fillId="0" borderId="52" applyNumberFormat="0" applyProtection="0">
      <alignment wrapText="1"/>
    </xf>
    <xf numFmtId="0" fontId="20" fillId="0" borderId="50" applyNumberFormat="0" applyProtection="0">
      <alignment wrapText="1"/>
    </xf>
    <xf numFmtId="0" fontId="19" fillId="0" borderId="53" applyNumberFormat="0" applyProtection="0">
      <alignment vertical="top" wrapText="1"/>
    </xf>
    <xf numFmtId="0" fontId="21" fillId="0" borderId="0" applyNumberFormat="0" applyFill="0" applyBorder="0" applyAlignment="0" applyProtection="0">
      <alignment vertical="top"/>
      <protection locked="0"/>
    </xf>
    <xf numFmtId="0" fontId="34" fillId="0" borderId="0"/>
    <xf numFmtId="0" fontId="2" fillId="0" borderId="0"/>
    <xf numFmtId="0" fontId="37" fillId="0" borderId="0"/>
    <xf numFmtId="43" fontId="2" fillId="0" borderId="0" applyFont="0" applyFill="0" applyBorder="0" applyAlignment="0" applyProtection="0"/>
  </cellStyleXfs>
  <cellXfs count="328">
    <xf numFmtId="0" fontId="0" fillId="0" borderId="0" xfId="0"/>
    <xf numFmtId="0" fontId="0" fillId="0" borderId="0" xfId="0" quotePrefix="1" applyAlignment="1">
      <alignment horizontal="left"/>
    </xf>
    <xf numFmtId="0" fontId="5" fillId="0" borderId="0" xfId="0" applyFont="1" applyAlignment="1">
      <alignment horizontal="left"/>
    </xf>
    <xf numFmtId="0" fontId="0" fillId="0" borderId="0" xfId="0" quotePrefix="1"/>
    <xf numFmtId="49" fontId="0" fillId="0" borderId="0" xfId="0" applyNumberFormat="1"/>
    <xf numFmtId="0" fontId="0" fillId="0" borderId="0" xfId="0" applyAlignment="1">
      <alignment horizontal="left"/>
    </xf>
    <xf numFmtId="0" fontId="0" fillId="0" borderId="0" xfId="0" applyAlignment="1">
      <alignment horizontal="right"/>
    </xf>
    <xf numFmtId="0" fontId="0" fillId="0" borderId="1" xfId="0" applyBorder="1"/>
    <xf numFmtId="0" fontId="0" fillId="0" borderId="2" xfId="0" applyBorder="1"/>
    <xf numFmtId="0" fontId="0" fillId="3" borderId="1" xfId="0" applyFill="1" applyBorder="1"/>
    <xf numFmtId="0" fontId="0" fillId="0" borderId="1" xfId="0" applyBorder="1" applyAlignment="1">
      <alignment wrapText="1"/>
    </xf>
    <xf numFmtId="0" fontId="0" fillId="0" borderId="3" xfId="0" applyBorder="1"/>
    <xf numFmtId="44" fontId="0" fillId="0" borderId="1" xfId="6" applyFont="1" applyBorder="1" applyAlignment="1">
      <alignment wrapText="1"/>
    </xf>
    <xf numFmtId="0" fontId="0" fillId="4" borderId="1" xfId="0" applyFill="1" applyBorder="1"/>
    <xf numFmtId="0" fontId="0" fillId="3" borderId="1" xfId="0" applyFill="1" applyBorder="1" applyAlignment="1">
      <alignment wrapText="1"/>
    </xf>
    <xf numFmtId="0" fontId="0" fillId="0" borderId="16" xfId="0" applyBorder="1"/>
    <xf numFmtId="0" fontId="0" fillId="0" borderId="10" xfId="0" applyBorder="1"/>
    <xf numFmtId="0" fontId="1" fillId="6" borderId="13" xfId="0" applyFont="1" applyFill="1" applyBorder="1" applyAlignment="1">
      <alignment horizontal="center"/>
    </xf>
    <xf numFmtId="0" fontId="1" fillId="6" borderId="1" xfId="0" applyFont="1" applyFill="1" applyBorder="1"/>
    <xf numFmtId="0" fontId="0" fillId="3" borderId="20" xfId="0" applyFill="1" applyBorder="1"/>
    <xf numFmtId="166" fontId="0" fillId="0" borderId="20" xfId="7" applyNumberFormat="1" applyFont="1" applyBorder="1" applyAlignment="1">
      <alignment horizontal="right"/>
    </xf>
    <xf numFmtId="43" fontId="0" fillId="0" borderId="1" xfId="0" applyNumberFormat="1" applyBorder="1"/>
    <xf numFmtId="166" fontId="0" fillId="0" borderId="1" xfId="0" applyNumberFormat="1" applyBorder="1"/>
    <xf numFmtId="44" fontId="0" fillId="0" borderId="14" xfId="6" applyFont="1" applyBorder="1" applyAlignment="1">
      <alignment horizontal="right"/>
    </xf>
    <xf numFmtId="44" fontId="0" fillId="0" borderId="1" xfId="6" applyFont="1" applyBorder="1"/>
    <xf numFmtId="166" fontId="0" fillId="0" borderId="0" xfId="7" applyNumberFormat="1" applyFont="1" applyAlignment="1">
      <alignment horizontal="right"/>
    </xf>
    <xf numFmtId="2" fontId="0" fillId="0" borderId="0" xfId="0" applyNumberFormat="1"/>
    <xf numFmtId="43" fontId="0" fillId="0" borderId="0" xfId="0" applyNumberFormat="1"/>
    <xf numFmtId="0" fontId="0" fillId="7" borderId="1" xfId="0" applyFill="1" applyBorder="1"/>
    <xf numFmtId="0" fontId="9" fillId="0" borderId="0" xfId="0" applyFont="1"/>
    <xf numFmtId="165" fontId="0" fillId="0" borderId="0" xfId="0" applyNumberFormat="1"/>
    <xf numFmtId="0" fontId="0" fillId="0" borderId="14" xfId="0" applyBorder="1"/>
    <xf numFmtId="0" fontId="1" fillId="0" borderId="1" xfId="0" applyFont="1" applyBorder="1"/>
    <xf numFmtId="0" fontId="0" fillId="0" borderId="1" xfId="0" applyBorder="1" applyAlignment="1">
      <alignment horizontal="left"/>
    </xf>
    <xf numFmtId="166" fontId="0" fillId="0" borderId="1" xfId="7" applyNumberFormat="1" applyFont="1" applyBorder="1"/>
    <xf numFmtId="44" fontId="0" fillId="0" borderId="8" xfId="6" applyFont="1" applyBorder="1"/>
    <xf numFmtId="166" fontId="0" fillId="0" borderId="0" xfId="7" applyNumberFormat="1" applyFont="1"/>
    <xf numFmtId="44" fontId="0" fillId="0" borderId="0" xfId="6" applyFont="1"/>
    <xf numFmtId="0" fontId="0" fillId="7" borderId="1" xfId="0" applyFill="1" applyBorder="1" applyAlignment="1">
      <alignment horizontal="left"/>
    </xf>
    <xf numFmtId="165" fontId="0" fillId="7" borderId="14" xfId="0" applyNumberFormat="1" applyFill="1" applyBorder="1"/>
    <xf numFmtId="2" fontId="1" fillId="0" borderId="1" xfId="0" applyNumberFormat="1" applyFont="1" applyBorder="1"/>
    <xf numFmtId="0" fontId="5" fillId="0" borderId="1" xfId="0" applyFont="1" applyBorder="1" applyAlignment="1">
      <alignment horizontal="left"/>
    </xf>
    <xf numFmtId="165" fontId="0" fillId="0" borderId="1" xfId="0" applyNumberFormat="1" applyBorder="1"/>
    <xf numFmtId="9" fontId="0" fillId="0" borderId="1" xfId="8" applyFont="1" applyBorder="1"/>
    <xf numFmtId="9" fontId="0" fillId="0" borderId="0" xfId="8" applyFont="1"/>
    <xf numFmtId="0" fontId="1" fillId="0" borderId="0" xfId="0" applyFont="1"/>
    <xf numFmtId="0" fontId="1" fillId="0" borderId="0" xfId="0" applyFont="1" applyAlignment="1">
      <alignment horizontal="left"/>
    </xf>
    <xf numFmtId="165" fontId="0" fillId="0" borderId="1" xfId="0" applyNumberFormat="1" applyBorder="1" applyAlignment="1">
      <alignment horizontal="right" vertical="center"/>
    </xf>
    <xf numFmtId="165" fontId="0" fillId="0" borderId="14" xfId="0" applyNumberFormat="1" applyBorder="1" applyAlignment="1">
      <alignment horizontal="right" vertical="center"/>
    </xf>
    <xf numFmtId="2" fontId="0" fillId="0" borderId="1" xfId="7" applyNumberFormat="1" applyFont="1" applyBorder="1" applyAlignment="1">
      <alignment horizontal="right" vertical="center"/>
    </xf>
    <xf numFmtId="0" fontId="5" fillId="7" borderId="1" xfId="0" applyFont="1" applyFill="1" applyBorder="1" applyAlignment="1">
      <alignment horizontal="left"/>
    </xf>
    <xf numFmtId="0" fontId="10" fillId="0" borderId="0" xfId="0" applyFont="1"/>
    <xf numFmtId="0" fontId="12" fillId="0" borderId="1" xfId="0" applyFont="1" applyBorder="1" applyAlignment="1">
      <alignment horizontal="right"/>
    </xf>
    <xf numFmtId="0" fontId="13" fillId="8" borderId="0" xfId="0" applyFont="1" applyFill="1"/>
    <xf numFmtId="0" fontId="1" fillId="9" borderId="1" xfId="0" applyFont="1" applyFill="1" applyBorder="1"/>
    <xf numFmtId="0" fontId="1" fillId="6" borderId="8" xfId="0" applyFont="1" applyFill="1" applyBorder="1"/>
    <xf numFmtId="44" fontId="0" fillId="0" borderId="28" xfId="6" applyFont="1" applyBorder="1" applyAlignment="1">
      <alignment horizontal="right"/>
    </xf>
    <xf numFmtId="166" fontId="0" fillId="0" borderId="28" xfId="7" applyNumberFormat="1" applyFont="1" applyBorder="1" applyAlignment="1">
      <alignment horizontal="right"/>
    </xf>
    <xf numFmtId="0" fontId="14" fillId="9" borderId="32" xfId="0" applyFont="1" applyFill="1" applyBorder="1" applyAlignment="1">
      <alignment horizontal="left" vertical="center"/>
    </xf>
    <xf numFmtId="0" fontId="0" fillId="9" borderId="33" xfId="0" applyFill="1" applyBorder="1"/>
    <xf numFmtId="0" fontId="0" fillId="4" borderId="33" xfId="0" applyFill="1" applyBorder="1"/>
    <xf numFmtId="0" fontId="0" fillId="4" borderId="0" xfId="0" applyFill="1"/>
    <xf numFmtId="0" fontId="1" fillId="0" borderId="35" xfId="0" applyFont="1" applyBorder="1"/>
    <xf numFmtId="0" fontId="1" fillId="0" borderId="36" xfId="0" applyFont="1" applyBorder="1"/>
    <xf numFmtId="9" fontId="0" fillId="0" borderId="37" xfId="8" applyFont="1" applyBorder="1"/>
    <xf numFmtId="0" fontId="1" fillId="0" borderId="38" xfId="0" applyFont="1" applyBorder="1"/>
    <xf numFmtId="0" fontId="1" fillId="0" borderId="25" xfId="0" applyFont="1" applyBorder="1"/>
    <xf numFmtId="9" fontId="0" fillId="0" borderId="11" xfId="8" applyFont="1" applyBorder="1"/>
    <xf numFmtId="0" fontId="0" fillId="4" borderId="40" xfId="0" applyFill="1" applyBorder="1"/>
    <xf numFmtId="0" fontId="0" fillId="4" borderId="41" xfId="0" applyFill="1" applyBorder="1"/>
    <xf numFmtId="0" fontId="8" fillId="9" borderId="0" xfId="0" applyFont="1" applyFill="1" applyAlignment="1">
      <alignment vertical="center"/>
    </xf>
    <xf numFmtId="0" fontId="0" fillId="9" borderId="0" xfId="0" applyFill="1"/>
    <xf numFmtId="0" fontId="1" fillId="10" borderId="42" xfId="0" applyFont="1" applyFill="1" applyBorder="1"/>
    <xf numFmtId="0" fontId="0" fillId="0" borderId="31" xfId="0" applyBorder="1"/>
    <xf numFmtId="0" fontId="0" fillId="0" borderId="24" xfId="0" applyBorder="1"/>
    <xf numFmtId="0" fontId="0" fillId="0" borderId="26" xfId="0" applyBorder="1"/>
    <xf numFmtId="1" fontId="0" fillId="0" borderId="30" xfId="0" applyNumberFormat="1" applyBorder="1"/>
    <xf numFmtId="1" fontId="0" fillId="0" borderId="39" xfId="0" applyNumberFormat="1" applyBorder="1"/>
    <xf numFmtId="1" fontId="0" fillId="0" borderId="22" xfId="0" applyNumberFormat="1" applyBorder="1"/>
    <xf numFmtId="166" fontId="0" fillId="4" borderId="0" xfId="7" applyNumberFormat="1" applyFont="1" applyFill="1"/>
    <xf numFmtId="166" fontId="0" fillId="4" borderId="41" xfId="7" applyNumberFormat="1" applyFont="1" applyFill="1" applyBorder="1"/>
    <xf numFmtId="166" fontId="0" fillId="9" borderId="33" xfId="7" applyNumberFormat="1" applyFont="1" applyFill="1" applyBorder="1"/>
    <xf numFmtId="166" fontId="0" fillId="9" borderId="41" xfId="7" applyNumberFormat="1" applyFont="1" applyFill="1" applyBorder="1"/>
    <xf numFmtId="166" fontId="0" fillId="0" borderId="10" xfId="7" applyNumberFormat="1" applyFont="1" applyBorder="1"/>
    <xf numFmtId="166" fontId="0" fillId="0" borderId="16" xfId="7" applyNumberFormat="1" applyFont="1" applyBorder="1"/>
    <xf numFmtId="166" fontId="0" fillId="0" borderId="26" xfId="7" applyNumberFormat="1" applyFont="1" applyBorder="1"/>
    <xf numFmtId="168" fontId="0" fillId="0" borderId="44" xfId="7" applyNumberFormat="1" applyFont="1" applyBorder="1"/>
    <xf numFmtId="166" fontId="0" fillId="0" borderId="14" xfId="7" applyNumberFormat="1" applyFont="1" applyBorder="1"/>
    <xf numFmtId="166" fontId="0" fillId="0" borderId="15" xfId="7" applyNumberFormat="1" applyFont="1" applyBorder="1"/>
    <xf numFmtId="0" fontId="0" fillId="9" borderId="41" xfId="0" applyFill="1" applyBorder="1"/>
    <xf numFmtId="0" fontId="0" fillId="9" borderId="34" xfId="0" applyFill="1" applyBorder="1"/>
    <xf numFmtId="0" fontId="0" fillId="4" borderId="23" xfId="0" applyFill="1" applyBorder="1"/>
    <xf numFmtId="0" fontId="0" fillId="4" borderId="39" xfId="0" applyFill="1" applyBorder="1"/>
    <xf numFmtId="0" fontId="0" fillId="4" borderId="21" xfId="0" applyFill="1" applyBorder="1"/>
    <xf numFmtId="168" fontId="0" fillId="0" borderId="1" xfId="7" applyNumberFormat="1" applyFont="1" applyBorder="1"/>
    <xf numFmtId="168" fontId="0" fillId="0" borderId="8" xfId="7" applyNumberFormat="1" applyFont="1" applyBorder="1"/>
    <xf numFmtId="44" fontId="0" fillId="0" borderId="1" xfId="6" applyFont="1" applyBorder="1" applyAlignment="1">
      <alignment horizontal="right"/>
    </xf>
    <xf numFmtId="0" fontId="1" fillId="9" borderId="1" xfId="0" applyFont="1" applyFill="1" applyBorder="1" applyAlignment="1">
      <alignment horizontal="left"/>
    </xf>
    <xf numFmtId="165" fontId="1" fillId="9" borderId="14" xfId="0" applyNumberFormat="1" applyFont="1" applyFill="1" applyBorder="1"/>
    <xf numFmtId="0" fontId="0" fillId="9" borderId="1" xfId="0" applyFill="1" applyBorder="1"/>
    <xf numFmtId="0" fontId="15" fillId="9" borderId="1" xfId="0" applyFont="1" applyFill="1" applyBorder="1"/>
    <xf numFmtId="0" fontId="16" fillId="8" borderId="0" xfId="0" applyFont="1" applyFill="1" applyAlignment="1">
      <alignment horizontal="right"/>
    </xf>
    <xf numFmtId="0" fontId="1" fillId="10" borderId="43" xfId="0" applyFont="1" applyFill="1" applyBorder="1" applyAlignment="1">
      <alignment wrapText="1"/>
    </xf>
    <xf numFmtId="166" fontId="1" fillId="10" borderId="27" xfId="7" applyNumberFormat="1" applyFont="1" applyFill="1" applyBorder="1" applyAlignment="1">
      <alignment wrapText="1"/>
    </xf>
    <xf numFmtId="166" fontId="1" fillId="10" borderId="12" xfId="7" applyNumberFormat="1" applyFont="1" applyFill="1" applyBorder="1" applyAlignment="1">
      <alignment wrapText="1"/>
    </xf>
    <xf numFmtId="166" fontId="1" fillId="10" borderId="13" xfId="7" applyNumberFormat="1" applyFont="1" applyFill="1" applyBorder="1" applyAlignment="1">
      <alignment wrapText="1"/>
    </xf>
    <xf numFmtId="0" fontId="0" fillId="0" borderId="45" xfId="0" applyBorder="1"/>
    <xf numFmtId="166" fontId="1" fillId="10" borderId="6" xfId="7" applyNumberFormat="1" applyFont="1" applyFill="1" applyBorder="1" applyAlignment="1">
      <alignment wrapText="1"/>
    </xf>
    <xf numFmtId="0" fontId="0" fillId="0" borderId="46" xfId="0" applyBorder="1"/>
    <xf numFmtId="0" fontId="0" fillId="4" borderId="22" xfId="0" applyFill="1" applyBorder="1"/>
    <xf numFmtId="0" fontId="0" fillId="11" borderId="47" xfId="0" applyFill="1" applyBorder="1"/>
    <xf numFmtId="2" fontId="0" fillId="0" borderId="1" xfId="0" applyNumberFormat="1" applyBorder="1"/>
    <xf numFmtId="0" fontId="12" fillId="0" borderId="0" xfId="0" applyFont="1" applyAlignment="1">
      <alignment horizontal="right"/>
    </xf>
    <xf numFmtId="0" fontId="12" fillId="0" borderId="0" xfId="0" applyFont="1" applyAlignment="1">
      <alignment horizontal="left"/>
    </xf>
    <xf numFmtId="165" fontId="12" fillId="0" borderId="0" xfId="0" applyNumberFormat="1" applyFont="1" applyAlignment="1">
      <alignment horizontal="left"/>
    </xf>
    <xf numFmtId="0" fontId="17" fillId="0" borderId="0" xfId="9"/>
    <xf numFmtId="0" fontId="19" fillId="0" borderId="0" xfId="11" applyBorder="1">
      <alignment wrapText="1"/>
    </xf>
    <xf numFmtId="0" fontId="18" fillId="0" borderId="0" xfId="10">
      <alignment horizontal="left"/>
    </xf>
    <xf numFmtId="2" fontId="12" fillId="0" borderId="1" xfId="7" applyNumberFormat="1" applyFont="1" applyBorder="1" applyAlignment="1">
      <alignment horizontal="left"/>
    </xf>
    <xf numFmtId="0" fontId="12" fillId="0" borderId="1" xfId="0" applyFont="1" applyBorder="1" applyAlignment="1">
      <alignment horizontal="left"/>
    </xf>
    <xf numFmtId="0" fontId="22" fillId="0" borderId="0" xfId="0" applyFont="1"/>
    <xf numFmtId="0" fontId="17" fillId="0" borderId="0" xfId="9" applyFill="1" applyBorder="1" applyAlignment="1">
      <alignment horizontal="left"/>
    </xf>
    <xf numFmtId="0" fontId="1" fillId="0" borderId="0" xfId="0" applyFont="1" applyAlignment="1">
      <alignment wrapText="1"/>
    </xf>
    <xf numFmtId="0" fontId="12" fillId="0" borderId="1" xfId="0" applyFont="1" applyBorder="1"/>
    <xf numFmtId="0" fontId="0" fillId="5" borderId="54" xfId="0" applyFill="1" applyBorder="1"/>
    <xf numFmtId="14" fontId="0" fillId="4" borderId="1" xfId="0" applyNumberFormat="1" applyFill="1" applyBorder="1"/>
    <xf numFmtId="14" fontId="0" fillId="0" borderId="1" xfId="0" applyNumberFormat="1" applyBorder="1" applyAlignment="1">
      <alignment wrapText="1"/>
    </xf>
    <xf numFmtId="8" fontId="0" fillId="0" borderId="1" xfId="0" applyNumberFormat="1" applyBorder="1" applyAlignment="1">
      <alignment wrapText="1"/>
    </xf>
    <xf numFmtId="0" fontId="0" fillId="5" borderId="1" xfId="0" applyFill="1" applyBorder="1"/>
    <xf numFmtId="3" fontId="0" fillId="0" borderId="1" xfId="0" applyNumberFormat="1" applyBorder="1" applyAlignment="1">
      <alignment wrapText="1"/>
    </xf>
    <xf numFmtId="0" fontId="0" fillId="0" borderId="1" xfId="0" applyBorder="1" applyAlignment="1">
      <alignment horizontal="right"/>
    </xf>
    <xf numFmtId="2" fontId="0" fillId="0" borderId="1" xfId="0" applyNumberFormat="1" applyBorder="1" applyAlignment="1">
      <alignment horizontal="right"/>
    </xf>
    <xf numFmtId="14" fontId="0" fillId="0" borderId="1" xfId="0" applyNumberFormat="1" applyBorder="1" applyAlignment="1">
      <alignment horizontal="right"/>
    </xf>
    <xf numFmtId="14" fontId="0" fillId="0" borderId="1" xfId="0" applyNumberFormat="1" applyBorder="1"/>
    <xf numFmtId="0" fontId="0" fillId="0" borderId="54" xfId="0" applyBorder="1"/>
    <xf numFmtId="0" fontId="0" fillId="0" borderId="56" xfId="0" applyBorder="1" applyAlignment="1">
      <alignment wrapText="1"/>
    </xf>
    <xf numFmtId="8" fontId="0" fillId="0" borderId="56" xfId="0" applyNumberFormat="1" applyBorder="1" applyAlignment="1">
      <alignment wrapText="1"/>
    </xf>
    <xf numFmtId="0" fontId="0" fillId="0" borderId="56" xfId="0" applyBorder="1"/>
    <xf numFmtId="44" fontId="0" fillId="0" borderId="56" xfId="6" applyFont="1" applyBorder="1" applyAlignment="1">
      <alignment wrapText="1"/>
    </xf>
    <xf numFmtId="3" fontId="0" fillId="0" borderId="56" xfId="0" applyNumberFormat="1" applyBorder="1" applyAlignment="1">
      <alignment wrapText="1"/>
    </xf>
    <xf numFmtId="0" fontId="0" fillId="0" borderId="0" xfId="0" applyAlignment="1">
      <alignment wrapText="1"/>
    </xf>
    <xf numFmtId="44" fontId="0" fillId="0" borderId="0" xfId="6" applyFont="1" applyBorder="1" applyAlignment="1">
      <alignment wrapText="1"/>
    </xf>
    <xf numFmtId="0" fontId="12" fillId="0" borderId="0" xfId="0" applyFont="1"/>
    <xf numFmtId="0" fontId="12" fillId="0" borderId="0" xfId="0" applyFont="1" applyAlignment="1">
      <alignment wrapText="1"/>
    </xf>
    <xf numFmtId="0" fontId="12" fillId="3" borderId="1" xfId="0" applyFont="1" applyFill="1" applyBorder="1"/>
    <xf numFmtId="0" fontId="12" fillId="0" borderId="8" xfId="0" applyFont="1" applyBorder="1"/>
    <xf numFmtId="0" fontId="12" fillId="4" borderId="1" xfId="0" applyFont="1" applyFill="1" applyBorder="1"/>
    <xf numFmtId="0" fontId="12" fillId="4" borderId="8" xfId="0" applyFont="1" applyFill="1" applyBorder="1"/>
    <xf numFmtId="0" fontId="12" fillId="3" borderId="10" xfId="0" applyFont="1" applyFill="1" applyBorder="1"/>
    <xf numFmtId="0" fontId="12" fillId="0" borderId="10" xfId="0" applyFont="1" applyBorder="1"/>
    <xf numFmtId="0" fontId="12" fillId="0" borderId="11" xfId="0" applyFont="1" applyBorder="1"/>
    <xf numFmtId="44" fontId="0" fillId="0" borderId="56" xfId="6" applyFont="1" applyBorder="1"/>
    <xf numFmtId="0" fontId="17" fillId="0" borderId="0" xfId="9" applyAlignment="1">
      <alignment horizontal="left"/>
    </xf>
    <xf numFmtId="164" fontId="0" fillId="0" borderId="0" xfId="0" applyNumberFormat="1"/>
    <xf numFmtId="0" fontId="0" fillId="0" borderId="41" xfId="0" applyBorder="1"/>
    <xf numFmtId="0" fontId="0" fillId="6" borderId="57" xfId="0" applyFill="1" applyBorder="1"/>
    <xf numFmtId="0" fontId="1" fillId="6" borderId="58" xfId="0" applyFont="1" applyFill="1" applyBorder="1"/>
    <xf numFmtId="0" fontId="0" fillId="6" borderId="49" xfId="0" applyFill="1" applyBorder="1"/>
    <xf numFmtId="0" fontId="12" fillId="0" borderId="7" xfId="0" applyFont="1" applyBorder="1"/>
    <xf numFmtId="0" fontId="12" fillId="0" borderId="7" xfId="0" applyFont="1" applyBorder="1" applyAlignment="1">
      <alignment horizontal="right" wrapText="1"/>
    </xf>
    <xf numFmtId="1" fontId="12" fillId="0" borderId="7" xfId="0" applyNumberFormat="1" applyFont="1" applyBorder="1" applyAlignment="1">
      <alignment wrapText="1"/>
    </xf>
    <xf numFmtId="1" fontId="12" fillId="0" borderId="7" xfId="0" applyNumberFormat="1" applyFont="1" applyBorder="1" applyAlignment="1">
      <alignment horizontal="right" wrapText="1"/>
    </xf>
    <xf numFmtId="0" fontId="12" fillId="0" borderId="9" xfId="0" applyFont="1" applyBorder="1" applyAlignment="1">
      <alignment horizontal="right" wrapText="1"/>
    </xf>
    <xf numFmtId="0" fontId="24" fillId="12" borderId="14" xfId="0" applyFont="1" applyFill="1" applyBorder="1"/>
    <xf numFmtId="0" fontId="24" fillId="12" borderId="19" xfId="0" applyFont="1" applyFill="1" applyBorder="1"/>
    <xf numFmtId="0" fontId="25" fillId="12" borderId="19" xfId="0" applyFont="1" applyFill="1" applyBorder="1"/>
    <xf numFmtId="43" fontId="25" fillId="12" borderId="19" xfId="0" applyNumberFormat="1" applyFont="1" applyFill="1" applyBorder="1"/>
    <xf numFmtId="166" fontId="24" fillId="12" borderId="19" xfId="7" applyNumberFormat="1" applyFont="1" applyFill="1" applyBorder="1" applyAlignment="1">
      <alignment horizontal="right"/>
    </xf>
    <xf numFmtId="2" fontId="24" fillId="12" borderId="19" xfId="0" applyNumberFormat="1" applyFont="1" applyFill="1" applyBorder="1"/>
    <xf numFmtId="165" fontId="24" fillId="12" borderId="19" xfId="0" applyNumberFormat="1" applyFont="1" applyFill="1" applyBorder="1"/>
    <xf numFmtId="0" fontId="24" fillId="12" borderId="19" xfId="0" applyFont="1" applyFill="1" applyBorder="1" applyAlignment="1">
      <alignment horizontal="left"/>
    </xf>
    <xf numFmtId="0" fontId="1" fillId="7" borderId="1" xfId="0" applyFont="1" applyFill="1" applyBorder="1" applyAlignment="1">
      <alignment horizontal="right"/>
    </xf>
    <xf numFmtId="2" fontId="1" fillId="7" borderId="1" xfId="0" applyNumberFormat="1" applyFont="1" applyFill="1" applyBorder="1"/>
    <xf numFmtId="165" fontId="0" fillId="7" borderId="1" xfId="0" applyNumberFormat="1" applyFill="1" applyBorder="1"/>
    <xf numFmtId="9" fontId="0" fillId="7" borderId="1" xfId="8" applyFont="1" applyFill="1" applyBorder="1"/>
    <xf numFmtId="167" fontId="0" fillId="7" borderId="3" xfId="6" applyNumberFormat="1" applyFont="1" applyFill="1" applyBorder="1" applyAlignment="1">
      <alignment horizontal="right" vertical="center"/>
    </xf>
    <xf numFmtId="0" fontId="12" fillId="13" borderId="1" xfId="0" applyFont="1" applyFill="1" applyBorder="1" applyAlignment="1">
      <alignment horizontal="left"/>
    </xf>
    <xf numFmtId="165" fontId="12" fillId="13" borderId="14" xfId="0" applyNumberFormat="1" applyFont="1" applyFill="1" applyBorder="1"/>
    <xf numFmtId="0" fontId="0" fillId="8" borderId="54" xfId="0" applyFill="1" applyBorder="1" applyAlignment="1">
      <alignment wrapText="1"/>
    </xf>
    <xf numFmtId="0" fontId="0" fillId="8" borderId="1" xfId="0" applyFill="1" applyBorder="1"/>
    <xf numFmtId="164" fontId="0" fillId="0" borderId="1" xfId="6" applyNumberFormat="1" applyFont="1" applyBorder="1" applyAlignment="1">
      <alignment wrapText="1"/>
    </xf>
    <xf numFmtId="164" fontId="0" fillId="0" borderId="1" xfId="0" applyNumberFormat="1" applyBorder="1" applyAlignment="1">
      <alignment wrapText="1"/>
    </xf>
    <xf numFmtId="164" fontId="0" fillId="0" borderId="1" xfId="0" applyNumberFormat="1" applyBorder="1"/>
    <xf numFmtId="164" fontId="0" fillId="0" borderId="56" xfId="0" applyNumberFormat="1" applyBorder="1" applyAlignment="1">
      <alignment wrapText="1"/>
    </xf>
    <xf numFmtId="164" fontId="0" fillId="0" borderId="56" xfId="6" applyNumberFormat="1" applyFont="1" applyBorder="1" applyAlignment="1">
      <alignment wrapText="1"/>
    </xf>
    <xf numFmtId="164" fontId="0" fillId="0" borderId="0" xfId="0" applyNumberFormat="1" applyAlignment="1">
      <alignment wrapText="1"/>
    </xf>
    <xf numFmtId="164" fontId="0" fillId="0" borderId="56" xfId="0" applyNumberFormat="1" applyBorder="1"/>
    <xf numFmtId="0" fontId="12" fillId="3" borderId="7" xfId="0" applyFont="1" applyFill="1" applyBorder="1"/>
    <xf numFmtId="164" fontId="1" fillId="9" borderId="1" xfId="0" applyNumberFormat="1" applyFont="1" applyFill="1" applyBorder="1"/>
    <xf numFmtId="0" fontId="1" fillId="2" borderId="17" xfId="0" applyFont="1" applyFill="1" applyBorder="1"/>
    <xf numFmtId="0" fontId="1" fillId="2" borderId="18" xfId="0" applyFont="1" applyFill="1" applyBorder="1"/>
    <xf numFmtId="0" fontId="1" fillId="2" borderId="18" xfId="0" applyFont="1" applyFill="1" applyBorder="1" applyAlignment="1">
      <alignment horizontal="left"/>
    </xf>
    <xf numFmtId="0" fontId="1" fillId="2" borderId="49" xfId="0" applyFont="1" applyFill="1" applyBorder="1"/>
    <xf numFmtId="0" fontId="1" fillId="2" borderId="54" xfId="0" applyFont="1" applyFill="1" applyBorder="1"/>
    <xf numFmtId="14" fontId="0" fillId="0" borderId="1" xfId="0" applyNumberFormat="1" applyBorder="1" applyAlignment="1">
      <alignment horizontal="right" wrapText="1"/>
    </xf>
    <xf numFmtId="14" fontId="0" fillId="0" borderId="56" xfId="0" applyNumberFormat="1" applyBorder="1" applyAlignment="1">
      <alignment horizontal="right" wrapText="1"/>
    </xf>
    <xf numFmtId="14" fontId="0" fillId="0" borderId="0" xfId="0" applyNumberFormat="1" applyAlignment="1">
      <alignment horizontal="right" wrapText="1"/>
    </xf>
    <xf numFmtId="0" fontId="1" fillId="7" borderId="1" xfId="0" applyFont="1" applyFill="1" applyBorder="1"/>
    <xf numFmtId="0" fontId="1" fillId="7" borderId="14" xfId="0" applyFont="1" applyFill="1" applyBorder="1"/>
    <xf numFmtId="166" fontId="1" fillId="7" borderId="10" xfId="7" applyNumberFormat="1" applyFont="1" applyFill="1" applyBorder="1" applyAlignment="1">
      <alignment horizontal="right"/>
    </xf>
    <xf numFmtId="44" fontId="1" fillId="7" borderId="10" xfId="6" applyFont="1" applyFill="1" applyBorder="1" applyAlignment="1">
      <alignment horizontal="right"/>
    </xf>
    <xf numFmtId="44" fontId="1" fillId="7" borderId="11" xfId="6" applyFont="1" applyFill="1" applyBorder="1" applyAlignment="1">
      <alignment horizontal="right"/>
    </xf>
    <xf numFmtId="49" fontId="27" fillId="5" borderId="4" xfId="0" applyNumberFormat="1" applyFont="1" applyFill="1" applyBorder="1" applyAlignment="1">
      <alignment wrapText="1"/>
    </xf>
    <xf numFmtId="49" fontId="27" fillId="5" borderId="5" xfId="0" applyNumberFormat="1" applyFont="1" applyFill="1" applyBorder="1" applyAlignment="1">
      <alignment wrapText="1"/>
    </xf>
    <xf numFmtId="0" fontId="27" fillId="5" borderId="5" xfId="0" applyFont="1" applyFill="1" applyBorder="1" applyAlignment="1">
      <alignment wrapText="1"/>
    </xf>
    <xf numFmtId="0" fontId="27" fillId="5" borderId="6" xfId="0" applyFont="1" applyFill="1" applyBorder="1" applyAlignment="1">
      <alignment wrapText="1"/>
    </xf>
    <xf numFmtId="0" fontId="1" fillId="2" borderId="1" xfId="0" applyFont="1" applyFill="1" applyBorder="1"/>
    <xf numFmtId="0" fontId="1" fillId="2" borderId="1" xfId="0" applyFont="1" applyFill="1" applyBorder="1" applyAlignment="1">
      <alignment wrapText="1"/>
    </xf>
    <xf numFmtId="49" fontId="1" fillId="2" borderId="1" xfId="0" applyNumberFormat="1" applyFont="1" applyFill="1" applyBorder="1"/>
    <xf numFmtId="0" fontId="1" fillId="2" borderId="12" xfId="0" applyFont="1" applyFill="1" applyBorder="1"/>
    <xf numFmtId="0" fontId="23" fillId="0" borderId="0" xfId="0" applyFont="1"/>
    <xf numFmtId="16" fontId="12" fillId="0" borderId="0" xfId="0" applyNumberFormat="1" applyFont="1"/>
    <xf numFmtId="0" fontId="0" fillId="3" borderId="1" xfId="0" applyFill="1" applyBorder="1" applyAlignment="1">
      <alignment horizontal="left"/>
    </xf>
    <xf numFmtId="0" fontId="1" fillId="8" borderId="1" xfId="0" applyFont="1" applyFill="1" applyBorder="1" applyAlignment="1">
      <alignment horizontal="center"/>
    </xf>
    <xf numFmtId="14" fontId="1" fillId="8" borderId="1" xfId="0" applyNumberFormat="1" applyFont="1" applyFill="1" applyBorder="1" applyAlignment="1">
      <alignment horizontal="center"/>
    </xf>
    <xf numFmtId="44" fontId="1" fillId="8" borderId="1" xfId="6" applyFont="1" applyFill="1" applyBorder="1" applyAlignment="1">
      <alignment horizontal="center"/>
    </xf>
    <xf numFmtId="164" fontId="1" fillId="8" borderId="1" xfId="0" applyNumberFormat="1" applyFont="1" applyFill="1" applyBorder="1" applyAlignment="1">
      <alignment horizontal="center"/>
    </xf>
    <xf numFmtId="0" fontId="28" fillId="0" borderId="0" xfId="0" applyFont="1"/>
    <xf numFmtId="0" fontId="31" fillId="14" borderId="59" xfId="0" applyFont="1" applyFill="1" applyBorder="1" applyAlignment="1">
      <alignment horizontal="right" vertical="top" wrapText="1"/>
    </xf>
    <xf numFmtId="0" fontId="29" fillId="14" borderId="0" xfId="0" applyFont="1" applyFill="1" applyAlignment="1">
      <alignment horizontal="left" wrapText="1"/>
    </xf>
    <xf numFmtId="0" fontId="29" fillId="14" borderId="0" xfId="0" applyFont="1" applyFill="1" applyAlignment="1">
      <alignment horizontal="right" wrapText="1"/>
    </xf>
    <xf numFmtId="0" fontId="29" fillId="14" borderId="60" xfId="0" applyFont="1" applyFill="1" applyBorder="1" applyAlignment="1">
      <alignment horizontal="left" wrapText="1"/>
    </xf>
    <xf numFmtId="0" fontId="29" fillId="14" borderId="60" xfId="0" applyFont="1" applyFill="1" applyBorder="1" applyAlignment="1">
      <alignment horizontal="right" wrapText="1"/>
    </xf>
    <xf numFmtId="0" fontId="31" fillId="14" borderId="59" xfId="0" applyFont="1" applyFill="1" applyBorder="1" applyAlignment="1">
      <alignment horizontal="left" vertical="top" wrapText="1"/>
    </xf>
    <xf numFmtId="0" fontId="31" fillId="14" borderId="0" xfId="0" applyFont="1" applyFill="1" applyAlignment="1">
      <alignment horizontal="left" vertical="top" wrapText="1"/>
    </xf>
    <xf numFmtId="0" fontId="31" fillId="14" borderId="0" xfId="0" applyFont="1" applyFill="1" applyAlignment="1">
      <alignment horizontal="right" vertical="top" wrapText="1"/>
    </xf>
    <xf numFmtId="44" fontId="1" fillId="2" borderId="55" xfId="6" applyFont="1" applyFill="1" applyBorder="1"/>
    <xf numFmtId="0" fontId="1" fillId="9" borderId="47" xfId="0" applyFont="1" applyFill="1" applyBorder="1" applyAlignment="1">
      <alignment horizontal="center" vertical="center" wrapText="1"/>
    </xf>
    <xf numFmtId="0" fontId="1" fillId="9" borderId="48" xfId="0" applyFont="1" applyFill="1" applyBorder="1" applyAlignment="1">
      <alignment horizontal="center" vertical="center" wrapText="1"/>
    </xf>
    <xf numFmtId="3" fontId="0" fillId="0" borderId="1" xfId="0" applyNumberFormat="1" applyBorder="1"/>
    <xf numFmtId="0" fontId="0" fillId="15" borderId="1" xfId="0" applyFill="1" applyBorder="1"/>
    <xf numFmtId="44" fontId="0" fillId="0" borderId="1" xfId="6" applyFont="1" applyFill="1" applyBorder="1"/>
    <xf numFmtId="44" fontId="0" fillId="0" borderId="1" xfId="6" applyFont="1" applyFill="1" applyBorder="1" applyAlignment="1">
      <alignment wrapText="1"/>
    </xf>
    <xf numFmtId="0" fontId="0" fillId="0" borderId="54" xfId="0" applyBorder="1" applyAlignment="1">
      <alignment wrapText="1"/>
    </xf>
    <xf numFmtId="44" fontId="5" fillId="0" borderId="1" xfId="6" applyFont="1" applyFill="1" applyBorder="1"/>
    <xf numFmtId="44" fontId="5" fillId="0" borderId="1" xfId="6" applyFont="1" applyFill="1" applyBorder="1" applyAlignment="1">
      <alignment wrapText="1"/>
    </xf>
    <xf numFmtId="44" fontId="0" fillId="0" borderId="56" xfId="6" applyFont="1" applyFill="1" applyBorder="1" applyAlignment="1">
      <alignment wrapText="1"/>
    </xf>
    <xf numFmtId="0" fontId="1" fillId="0" borderId="1" xfId="0" applyFont="1" applyBorder="1" applyAlignment="1">
      <alignment horizontal="center"/>
    </xf>
    <xf numFmtId="44" fontId="0" fillId="4" borderId="1" xfId="6" applyFont="1" applyFill="1" applyBorder="1"/>
    <xf numFmtId="164" fontId="0" fillId="0" borderId="1" xfId="6" applyNumberFormat="1" applyFont="1" applyFill="1" applyBorder="1" applyAlignment="1">
      <alignment horizontal="right" wrapText="1"/>
    </xf>
    <xf numFmtId="164" fontId="0" fillId="0" borderId="1" xfId="6" applyNumberFormat="1" applyFont="1" applyBorder="1" applyAlignment="1">
      <alignment horizontal="right" wrapText="1"/>
    </xf>
    <xf numFmtId="0" fontId="0" fillId="0" borderId="1" xfId="0" applyBorder="1" applyAlignment="1">
      <alignment horizontal="right" wrapText="1"/>
    </xf>
    <xf numFmtId="0" fontId="5" fillId="0" borderId="0" xfId="17" applyFont="1" applyAlignment="1">
      <alignment horizontal="center"/>
    </xf>
    <xf numFmtId="0" fontId="5" fillId="0" borderId="0" xfId="17" applyFont="1"/>
    <xf numFmtId="0" fontId="1" fillId="0" borderId="0" xfId="17" applyFont="1"/>
    <xf numFmtId="2" fontId="5" fillId="0" borderId="0" xfId="17" applyNumberFormat="1" applyFont="1"/>
    <xf numFmtId="0" fontId="36" fillId="0" borderId="1" xfId="17" applyFont="1" applyBorder="1" applyAlignment="1">
      <alignment horizontal="left" wrapText="1"/>
    </xf>
    <xf numFmtId="0" fontId="36" fillId="0" borderId="1" xfId="17" applyFont="1" applyBorder="1" applyAlignment="1">
      <alignment vertical="center"/>
    </xf>
    <xf numFmtId="0" fontId="1" fillId="0" borderId="1" xfId="17" applyFont="1" applyBorder="1"/>
    <xf numFmtId="0" fontId="38" fillId="16" borderId="1" xfId="18" applyFont="1" applyFill="1" applyBorder="1"/>
    <xf numFmtId="0" fontId="36" fillId="0" borderId="1" xfId="17" applyFont="1" applyBorder="1" applyAlignment="1">
      <alignment horizontal="center" wrapText="1"/>
    </xf>
    <xf numFmtId="0" fontId="1" fillId="0" borderId="1" xfId="17" applyFont="1" applyBorder="1" applyAlignment="1">
      <alignment horizontal="center" wrapText="1"/>
    </xf>
    <xf numFmtId="0" fontId="5" fillId="3" borderId="1" xfId="17" applyFont="1" applyFill="1" applyBorder="1"/>
    <xf numFmtId="0" fontId="33" fillId="0" borderId="66" xfId="18" applyFont="1" applyBorder="1"/>
    <xf numFmtId="3" fontId="5" fillId="0" borderId="1" xfId="19" applyNumberFormat="1" applyFont="1" applyFill="1" applyBorder="1"/>
    <xf numFmtId="3" fontId="5" fillId="0" borderId="1" xfId="17" applyNumberFormat="1" applyFont="1" applyBorder="1"/>
    <xf numFmtId="0" fontId="33" fillId="0" borderId="1" xfId="18" applyFont="1" applyBorder="1"/>
    <xf numFmtId="3" fontId="5" fillId="0" borderId="67" xfId="19" applyNumberFormat="1" applyFont="1" applyFill="1" applyBorder="1"/>
    <xf numFmtId="3" fontId="5" fillId="0" borderId="67" xfId="17" applyNumberFormat="1" applyFont="1" applyBorder="1"/>
    <xf numFmtId="0" fontId="38" fillId="17" borderId="1" xfId="0" applyFont="1" applyFill="1" applyBorder="1"/>
    <xf numFmtId="0" fontId="38" fillId="18" borderId="0" xfId="0" applyFont="1" applyFill="1" applyAlignment="1">
      <alignment horizontal="right" vertical="center"/>
    </xf>
    <xf numFmtId="0" fontId="41" fillId="0" borderId="1" xfId="0" applyFont="1" applyBorder="1"/>
    <xf numFmtId="165" fontId="0" fillId="0" borderId="63" xfId="0" applyNumberFormat="1" applyBorder="1"/>
    <xf numFmtId="165" fontId="40" fillId="0" borderId="63" xfId="0" applyNumberFormat="1" applyFont="1" applyBorder="1" applyAlignment="1">
      <alignment horizontal="right" vertical="center"/>
    </xf>
    <xf numFmtId="0" fontId="34" fillId="0" borderId="68" xfId="16" applyBorder="1" applyAlignment="1">
      <alignment horizontal="right" wrapText="1"/>
    </xf>
    <xf numFmtId="14" fontId="34" fillId="0" borderId="68" xfId="16" applyNumberFormat="1" applyBorder="1" applyAlignment="1">
      <alignment wrapText="1"/>
    </xf>
    <xf numFmtId="0" fontId="34" fillId="0" borderId="68" xfId="16" applyBorder="1" applyAlignment="1">
      <alignment horizontal="left" wrapText="1"/>
    </xf>
    <xf numFmtId="44" fontId="0" fillId="0" borderId="0" xfId="6" applyFont="1" applyFill="1" applyBorder="1"/>
    <xf numFmtId="0" fontId="33" fillId="0" borderId="65" xfId="0" applyFont="1" applyBorder="1" applyAlignment="1">
      <alignment horizontal="center"/>
    </xf>
    <xf numFmtId="49" fontId="33" fillId="0" borderId="65" xfId="0" applyNumberFormat="1" applyFont="1" applyBorder="1" applyAlignment="1">
      <alignment horizontal="center"/>
    </xf>
    <xf numFmtId="44" fontId="0" fillId="0" borderId="56" xfId="6" applyFont="1" applyFill="1" applyBorder="1"/>
    <xf numFmtId="49" fontId="0" fillId="0" borderId="1" xfId="0" applyNumberFormat="1" applyBorder="1" applyAlignment="1">
      <alignment horizontal="center"/>
    </xf>
    <xf numFmtId="49" fontId="12" fillId="0" borderId="1" xfId="0" applyNumberFormat="1" applyFon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left"/>
    </xf>
    <xf numFmtId="0" fontId="1" fillId="6" borderId="12" xfId="0" applyFont="1" applyFill="1" applyBorder="1"/>
    <xf numFmtId="0" fontId="1" fillId="9" borderId="13" xfId="0" applyFont="1" applyFill="1" applyBorder="1" applyAlignment="1">
      <alignment horizontal="right" vertical="center"/>
    </xf>
    <xf numFmtId="169" fontId="0" fillId="0" borderId="1" xfId="0" applyNumberFormat="1" applyBorder="1"/>
    <xf numFmtId="14" fontId="34" fillId="0" borderId="1" xfId="16" applyNumberFormat="1" applyBorder="1" applyAlignment="1">
      <alignment wrapText="1"/>
    </xf>
    <xf numFmtId="0" fontId="34" fillId="0" borderId="1" xfId="16" applyBorder="1" applyAlignment="1">
      <alignment horizontal="right" wrapText="1"/>
    </xf>
    <xf numFmtId="164" fontId="34" fillId="0" borderId="1" xfId="16" applyNumberFormat="1" applyBorder="1" applyAlignment="1">
      <alignment horizontal="right" wrapText="1"/>
    </xf>
    <xf numFmtId="14" fontId="34" fillId="0" borderId="1" xfId="16" applyNumberFormat="1" applyBorder="1" applyAlignment="1">
      <alignment horizontal="right" wrapText="1"/>
    </xf>
    <xf numFmtId="166" fontId="0" fillId="7" borderId="1" xfId="7" applyNumberFormat="1" applyFont="1" applyFill="1" applyBorder="1"/>
    <xf numFmtId="166" fontId="1" fillId="7" borderId="1" xfId="7" applyNumberFormat="1" applyFont="1" applyFill="1" applyBorder="1" applyAlignment="1">
      <alignment horizontal="right"/>
    </xf>
    <xf numFmtId="44" fontId="0" fillId="7" borderId="1" xfId="6" applyFont="1" applyFill="1" applyBorder="1"/>
    <xf numFmtId="166" fontId="1" fillId="6" borderId="0" xfId="7" applyNumberFormat="1" applyFont="1" applyFill="1" applyBorder="1" applyAlignment="1">
      <alignment horizontal="right"/>
    </xf>
    <xf numFmtId="0" fontId="1" fillId="6" borderId="1" xfId="0" applyFont="1" applyFill="1" applyBorder="1" applyAlignment="1">
      <alignment vertical="center"/>
    </xf>
    <xf numFmtId="44" fontId="0" fillId="0" borderId="1" xfId="7" applyNumberFormat="1" applyFont="1" applyBorder="1"/>
    <xf numFmtId="44" fontId="1" fillId="7" borderId="1" xfId="7" applyNumberFormat="1" applyFont="1" applyFill="1" applyBorder="1" applyAlignment="1">
      <alignment horizontal="right"/>
    </xf>
    <xf numFmtId="0" fontId="0" fillId="3" borderId="7" xfId="0" applyFill="1" applyBorder="1"/>
    <xf numFmtId="0" fontId="1" fillId="6" borderId="1" xfId="0" applyFont="1" applyFill="1" applyBorder="1" applyAlignment="1">
      <alignment horizontal="center" vertical="center"/>
    </xf>
    <xf numFmtId="0" fontId="1" fillId="6" borderId="12" xfId="0" applyFont="1" applyFill="1" applyBorder="1" applyAlignment="1">
      <alignment horizontal="center" vertic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69" xfId="0" applyFont="1" applyBorder="1" applyAlignment="1">
      <alignment horizontal="center"/>
    </xf>
    <xf numFmtId="0" fontId="8" fillId="0" borderId="70" xfId="0" applyFont="1" applyBorder="1" applyAlignment="1">
      <alignment horizontal="center"/>
    </xf>
    <xf numFmtId="165" fontId="8" fillId="0" borderId="57" xfId="0" applyNumberFormat="1" applyFont="1" applyBorder="1" applyAlignment="1">
      <alignment horizontal="center"/>
    </xf>
    <xf numFmtId="165" fontId="8" fillId="0" borderId="21" xfId="0" applyNumberFormat="1" applyFont="1" applyBorder="1" applyAlignment="1">
      <alignment horizontal="center"/>
    </xf>
    <xf numFmtId="165" fontId="8" fillId="0" borderId="22" xfId="0" applyNumberFormat="1" applyFont="1" applyBorder="1" applyAlignment="1">
      <alignment horizontal="center"/>
    </xf>
    <xf numFmtId="0" fontId="1" fillId="6" borderId="1" xfId="0" applyFont="1" applyFill="1" applyBorder="1" applyAlignment="1">
      <alignment horizontal="center"/>
    </xf>
    <xf numFmtId="0" fontId="1" fillId="9" borderId="13" xfId="0" applyFont="1" applyFill="1" applyBorder="1" applyAlignment="1">
      <alignment horizontal="center"/>
    </xf>
    <xf numFmtId="0" fontId="1" fillId="9" borderId="63" xfId="0" applyFont="1" applyFill="1" applyBorder="1" applyAlignment="1">
      <alignment horizontal="center"/>
    </xf>
    <xf numFmtId="0" fontId="1" fillId="6" borderId="32" xfId="0" applyFont="1" applyFill="1" applyBorder="1" applyAlignment="1">
      <alignment horizontal="center"/>
    </xf>
    <xf numFmtId="0" fontId="1" fillId="6" borderId="33" xfId="0" applyFont="1" applyFill="1" applyBorder="1" applyAlignment="1">
      <alignment horizontal="center"/>
    </xf>
    <xf numFmtId="0" fontId="1" fillId="6" borderId="34" xfId="0" applyFont="1" applyFill="1" applyBorder="1" applyAlignment="1">
      <alignment horizontal="center"/>
    </xf>
    <xf numFmtId="0" fontId="1" fillId="6" borderId="13" xfId="0" applyFont="1" applyFill="1" applyBorder="1" applyAlignment="1">
      <alignment horizontal="center" vertical="center"/>
    </xf>
    <xf numFmtId="0" fontId="1" fillId="6" borderId="63"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64" xfId="0" applyFont="1" applyFill="1" applyBorder="1" applyAlignment="1">
      <alignment horizontal="center" vertical="center"/>
    </xf>
    <xf numFmtId="0" fontId="1" fillId="6" borderId="58" xfId="0" applyFont="1" applyFill="1" applyBorder="1" applyAlignment="1">
      <alignment horizontal="center" vertical="center"/>
    </xf>
    <xf numFmtId="0" fontId="8" fillId="0" borderId="32"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1" fillId="6" borderId="13" xfId="0" applyFont="1" applyFill="1" applyBorder="1" applyAlignment="1">
      <alignment horizontal="center"/>
    </xf>
    <xf numFmtId="0" fontId="1" fillId="6" borderId="63" xfId="0" applyFont="1" applyFill="1" applyBorder="1" applyAlignment="1">
      <alignment horizontal="center"/>
    </xf>
    <xf numFmtId="0" fontId="1" fillId="6" borderId="27" xfId="0" applyFont="1" applyFill="1" applyBorder="1" applyAlignment="1">
      <alignment horizontal="center"/>
    </xf>
    <xf numFmtId="0" fontId="1" fillId="6" borderId="64" xfId="0" applyFont="1" applyFill="1" applyBorder="1" applyAlignment="1">
      <alignment horizontal="center"/>
    </xf>
    <xf numFmtId="0" fontId="0" fillId="3" borderId="0" xfId="17" applyFont="1" applyFill="1" applyAlignment="1">
      <alignment horizontal="left"/>
    </xf>
    <xf numFmtId="0" fontId="5" fillId="3" borderId="0" xfId="17" applyFont="1" applyFill="1" applyAlignment="1">
      <alignment horizontal="left"/>
    </xf>
    <xf numFmtId="0" fontId="20" fillId="0" borderId="53" xfId="14" applyFont="1">
      <alignment vertical="top" wrapText="1"/>
    </xf>
    <xf numFmtId="0" fontId="20" fillId="0" borderId="0" xfId="11" applyFont="1" applyBorder="1">
      <alignment wrapText="1"/>
    </xf>
    <xf numFmtId="0" fontId="19" fillId="0" borderId="0" xfId="11" applyBorder="1" applyAlignment="1">
      <alignment vertical="top" wrapText="1"/>
    </xf>
    <xf numFmtId="0" fontId="18" fillId="0" borderId="0" xfId="10">
      <alignment horizontal="left"/>
    </xf>
    <xf numFmtId="0" fontId="29" fillId="14" borderId="62" xfId="0" applyFont="1" applyFill="1" applyBorder="1" applyAlignment="1">
      <alignment horizontal="left" vertical="top" wrapText="1"/>
    </xf>
    <xf numFmtId="0" fontId="29" fillId="14" borderId="61" xfId="0" applyFont="1" applyFill="1" applyBorder="1" applyAlignment="1">
      <alignment horizontal="left" vertical="top" wrapText="1"/>
    </xf>
    <xf numFmtId="0" fontId="1" fillId="10" borderId="29" xfId="0" applyFont="1" applyFill="1" applyBorder="1" applyAlignment="1">
      <alignment horizontal="center"/>
    </xf>
    <xf numFmtId="0" fontId="1" fillId="10" borderId="35" xfId="0" applyFont="1" applyFill="1" applyBorder="1" applyAlignment="1">
      <alignment horizontal="center"/>
    </xf>
    <xf numFmtId="0" fontId="11" fillId="6" borderId="1" xfId="0" applyFont="1" applyFill="1" applyBorder="1" applyAlignment="1">
      <alignment horizontal="center"/>
    </xf>
  </cellXfs>
  <cellStyles count="20">
    <cellStyle name="Body: normal cell" xfId="11" xr:uid="{FFA63FD0-190B-4934-A37A-D4B74D3E8310}"/>
    <cellStyle name="Comma" xfId="7" builtinId="3"/>
    <cellStyle name="Comma 2" xfId="3" xr:uid="{00000000-0005-0000-0000-000000000000}"/>
    <cellStyle name="Comma 2 2 3" xfId="19" xr:uid="{E490A5DA-B345-4C5D-857F-773B70EAB128}"/>
    <cellStyle name="Currency" xfId="6" builtinId="4"/>
    <cellStyle name="Footnotes: top row" xfId="14" xr:uid="{56F223BE-3179-4C26-92CC-82F57DCAEEEE}"/>
    <cellStyle name="Header: bottom row" xfId="13" xr:uid="{AC79B18D-955E-47D7-BCAA-9AEA9EAB2BF2}"/>
    <cellStyle name="Hyperlink" xfId="9" builtinId="8"/>
    <cellStyle name="Hyperlink 2" xfId="5" xr:uid="{00000000-0005-0000-0000-000002000000}"/>
    <cellStyle name="Hyperlink 3" xfId="15" xr:uid="{8030D63D-0F98-4ECE-9D4B-954531CEAB95}"/>
    <cellStyle name="Normal" xfId="0" builtinId="0"/>
    <cellStyle name="Normal 2" xfId="1" xr:uid="{00000000-0005-0000-0000-000004000000}"/>
    <cellStyle name="Normal 2 2" xfId="2" xr:uid="{00000000-0005-0000-0000-000005000000}"/>
    <cellStyle name="Normal 2 2 2" xfId="17" xr:uid="{A9109517-B58E-4A9C-87AB-0CDD7E482ACD}"/>
    <cellStyle name="Normal 3" xfId="16" xr:uid="{0F5FFAFD-C3EA-4D0E-A4D1-B666CD330709}"/>
    <cellStyle name="Normal 4" xfId="18" xr:uid="{EE05E71D-5682-4E50-A4DB-52E6722F54EC}"/>
    <cellStyle name="Parent row" xfId="12" xr:uid="{548CE328-174A-4D12-AA81-F7D0CE1DDA69}"/>
    <cellStyle name="Percent" xfId="8" builtinId="5"/>
    <cellStyle name="Percent 2" xfId="4" xr:uid="{00000000-0005-0000-0000-000006000000}"/>
    <cellStyle name="Table title" xfId="10" xr:uid="{5AC60A94-6EE8-495C-B25B-4A77A8EAD84C}"/>
  </cellStyles>
  <dxfs count="0"/>
  <tableStyles count="0" defaultTableStyle="TableStyleMedium2" defaultPivotStyle="PivotStyleLight16"/>
  <colors>
    <mruColors>
      <color rgb="FF00FE7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Facility</a:t>
            </a:r>
            <a:r>
              <a:rPr lang="en-US" baseline="0"/>
              <a:t> GHG Emissions </a:t>
            </a:r>
            <a:r>
              <a:rPr lang="en-US"/>
              <a:t>(MTCO2e)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'GHG Inventory'!$B$10:$B$16</c:f>
              <c:strCache>
                <c:ptCount val="7"/>
                <c:pt idx="0">
                  <c:v>Town/Village Hall</c:v>
                </c:pt>
                <c:pt idx="1">
                  <c:v>Firehouse</c:v>
                </c:pt>
                <c:pt idx="2">
                  <c:v>Water/Sewer Plant</c:v>
                </c:pt>
                <c:pt idx="3">
                  <c:v>Water Pumps</c:v>
                </c:pt>
                <c:pt idx="4">
                  <c:v>Senior Center</c:v>
                </c:pt>
                <c:pt idx="5">
                  <c:v>Main Street Theater</c:v>
                </c:pt>
                <c:pt idx="6">
                  <c:v>Streetlights</c:v>
                </c:pt>
              </c:strCache>
            </c:strRef>
          </c:cat>
          <c:val>
            <c:numRef>
              <c:f>'GHG Inventory'!$Y$10:$Y$16</c:f>
              <c:numCache>
                <c:formatCode>_(* #,##0.0_);_(* \(#,##0.0\);_(* "-"??_);_(@_)</c:formatCode>
                <c:ptCount val="7"/>
                <c:pt idx="0">
                  <c:v>37.391722861043881</c:v>
                </c:pt>
                <c:pt idx="1">
                  <c:v>17.733585138316858</c:v>
                </c:pt>
                <c:pt idx="2">
                  <c:v>30.440298249115532</c:v>
                </c:pt>
                <c:pt idx="3">
                  <c:v>13.666029099912327</c:v>
                </c:pt>
                <c:pt idx="4">
                  <c:v>6.2914690569717893</c:v>
                </c:pt>
                <c:pt idx="5">
                  <c:v>0.91346268710877399</c:v>
                </c:pt>
                <c:pt idx="6">
                  <c:v>6.8872337761952389</c:v>
                </c:pt>
              </c:numCache>
            </c:numRef>
          </c:val>
          <c:extLst>
            <c:ext xmlns:c16="http://schemas.microsoft.com/office/drawing/2014/chart" uri="{C3380CC4-5D6E-409C-BE32-E72D297353CC}">
              <c16:uniqueId val="{00000000-2BCA-4E12-8808-D706481F83C2}"/>
            </c:ext>
          </c:extLst>
        </c:ser>
        <c:dLbls>
          <c:showLegendKey val="0"/>
          <c:showVal val="0"/>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lt1">
                  <a:lumMod val="95000"/>
                  <a:alpha val="10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GHG Emissions</a:t>
            </a:r>
            <a:r>
              <a:rPr lang="en-US" baseline="0"/>
              <a:t> by Function</a:t>
            </a:r>
            <a:r>
              <a:rPr lang="en-US"/>
              <a:t> (</a:t>
            </a:r>
            <a:r>
              <a:rPr lang="en-US" sz="1600" b="1" i="0" u="none" strike="noStrike" baseline="0">
                <a:effectLst/>
              </a:rPr>
              <a:t>MTCO2e</a:t>
            </a:r>
            <a:r>
              <a:rPr lang="en-US"/>
              <a:t>)</a:t>
            </a:r>
          </a:p>
        </c:rich>
      </c:tx>
      <c:layout>
        <c:manualLayout>
          <c:xMode val="edge"/>
          <c:yMode val="edge"/>
          <c:x val="0.1847486610164705"/>
          <c:y val="4.6248311229322332E-3"/>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'GHG Inventory'!$B$53:$B$56</c:f>
              <c:strCache>
                <c:ptCount val="4"/>
                <c:pt idx="0">
                  <c:v>Administration facilities</c:v>
                </c:pt>
                <c:pt idx="1">
                  <c:v>Vehicle fleet</c:v>
                </c:pt>
                <c:pt idx="2">
                  <c:v>Water delivery and Wastewater facilities</c:v>
                </c:pt>
                <c:pt idx="3">
                  <c:v>Streetlights and traffic signals</c:v>
                </c:pt>
              </c:strCache>
            </c:strRef>
          </c:cat>
          <c:val>
            <c:numRef>
              <c:f>'GHG Inventory'!$F$53:$F$56</c:f>
              <c:numCache>
                <c:formatCode>0.0</c:formatCode>
                <c:ptCount val="4"/>
                <c:pt idx="0">
                  <c:v>62.330239743441304</c:v>
                </c:pt>
                <c:pt idx="1">
                  <c:v>5.2460546666666659</c:v>
                </c:pt>
                <c:pt idx="2">
                  <c:v>52.243827349027868</c:v>
                </c:pt>
                <c:pt idx="3">
                  <c:v>6.1202704868608153</c:v>
                </c:pt>
              </c:numCache>
            </c:numRef>
          </c:val>
          <c:extLst>
            <c:ext xmlns:c16="http://schemas.microsoft.com/office/drawing/2014/chart" uri="{C3380CC4-5D6E-409C-BE32-E72D297353CC}">
              <c16:uniqueId val="{00000000-95D9-4D61-9B26-4F59A9443F96}"/>
            </c:ext>
          </c:extLst>
        </c:ser>
        <c:dLbls>
          <c:showLegendKey val="0"/>
          <c:showVal val="0"/>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lt1">
                  <a:lumMod val="95000"/>
                  <a:alpha val="1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GHG Emissions</a:t>
            </a:r>
            <a:r>
              <a:rPr lang="en-US" baseline="0"/>
              <a:t> by Energy Type</a:t>
            </a:r>
            <a:r>
              <a:rPr lang="en-US"/>
              <a:t> (MTCO2e)</a:t>
            </a:r>
          </a:p>
        </c:rich>
      </c:tx>
      <c:layout>
        <c:manualLayout>
          <c:xMode val="edge"/>
          <c:yMode val="edge"/>
          <c:x val="9.7621986698786786E-2"/>
          <c:y val="2.980873121991254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'GHG Inventory'!$B$69:$B$73</c:f>
              <c:strCache>
                <c:ptCount val="5"/>
                <c:pt idx="0">
                  <c:v>Electricity</c:v>
                </c:pt>
                <c:pt idx="1">
                  <c:v>Propane</c:v>
                </c:pt>
                <c:pt idx="2">
                  <c:v>Fuel Oil</c:v>
                </c:pt>
                <c:pt idx="3">
                  <c:v>Gasoline</c:v>
                </c:pt>
                <c:pt idx="4">
                  <c:v>Diesel</c:v>
                </c:pt>
              </c:strCache>
            </c:strRef>
          </c:cat>
          <c:val>
            <c:numRef>
              <c:f>'GHG Inventory'!$F$69:$F$73</c:f>
              <c:numCache>
                <c:formatCode>0.0</c:formatCode>
                <c:ptCount val="5"/>
                <c:pt idx="0">
                  <c:v>57.683258595331068</c:v>
                </c:pt>
                <c:pt idx="1">
                  <c:v>5.2836749999999997</c:v>
                </c:pt>
                <c:pt idx="2">
                  <c:v>50.356867273333329</c:v>
                </c:pt>
                <c:pt idx="3">
                  <c:v>1.3140733333333332</c:v>
                </c:pt>
                <c:pt idx="4">
                  <c:v>4.8653853333333332</c:v>
                </c:pt>
              </c:numCache>
            </c:numRef>
          </c:val>
          <c:extLst>
            <c:ext xmlns:c16="http://schemas.microsoft.com/office/drawing/2014/chart" uri="{C3380CC4-5D6E-409C-BE32-E72D297353CC}">
              <c16:uniqueId val="{00000000-3447-4433-AF39-E0E93F67815F}"/>
            </c:ext>
          </c:extLst>
        </c:ser>
        <c:dLbls>
          <c:showLegendKey val="0"/>
          <c:showVal val="0"/>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lt1">
                  <a:lumMod val="95000"/>
                  <a:alpha val="1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'GHG Inventory'!$B$99</c:f>
          <c:strCache>
            <c:ptCount val="1"/>
            <c:pt idx="0">
              <c:v>Senior Center</c:v>
            </c:pt>
          </c:strCache>
        </c:strRef>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strRef>
              <c:f>'GHG Inventory'!$K$102</c:f>
              <c:strCache>
                <c:ptCount val="1"/>
                <c:pt idx="0">
                  <c:v>kWh</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strRef>
              <c:f>'GHG Inventory'!$J$103:$J$138</c:f>
              <c:strCache>
                <c:ptCount val="36"/>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strCache>
            </c:strRef>
          </c:cat>
          <c:val>
            <c:numRef>
              <c:f>'GHG Inventory'!$K$103:$K$138</c:f>
              <c:numCache>
                <c:formatCode>General</c:formatCode>
                <c:ptCount val="36"/>
                <c:pt idx="0">
                  <c:v>985</c:v>
                </c:pt>
                <c:pt idx="1">
                  <c:v>855</c:v>
                </c:pt>
                <c:pt idx="2">
                  <c:v>871</c:v>
                </c:pt>
                <c:pt idx="3">
                  <c:v>930</c:v>
                </c:pt>
                <c:pt idx="4">
                  <c:v>838</c:v>
                </c:pt>
                <c:pt idx="5">
                  <c:v>1289</c:v>
                </c:pt>
                <c:pt idx="6">
                  <c:v>1811</c:v>
                </c:pt>
                <c:pt idx="7">
                  <c:v>2108</c:v>
                </c:pt>
                <c:pt idx="8">
                  <c:v>1632</c:v>
                </c:pt>
                <c:pt idx="9">
                  <c:v>975</c:v>
                </c:pt>
                <c:pt idx="10">
                  <c:v>823</c:v>
                </c:pt>
                <c:pt idx="11">
                  <c:v>860</c:v>
                </c:pt>
                <c:pt idx="12">
                  <c:v>742</c:v>
                </c:pt>
                <c:pt idx="13">
                  <c:v>694</c:v>
                </c:pt>
                <c:pt idx="14">
                  <c:v>657</c:v>
                </c:pt>
                <c:pt idx="15">
                  <c:v>533</c:v>
                </c:pt>
                <c:pt idx="16">
                  <c:v>459</c:v>
                </c:pt>
                <c:pt idx="17">
                  <c:v>453</c:v>
                </c:pt>
                <c:pt idx="18">
                  <c:v>700</c:v>
                </c:pt>
                <c:pt idx="19">
                  <c:v>1107</c:v>
                </c:pt>
                <c:pt idx="20">
                  <c:v>1166</c:v>
                </c:pt>
                <c:pt idx="21">
                  <c:v>417</c:v>
                </c:pt>
                <c:pt idx="22">
                  <c:v>338</c:v>
                </c:pt>
                <c:pt idx="23">
                  <c:v>314</c:v>
                </c:pt>
                <c:pt idx="24">
                  <c:v>426</c:v>
                </c:pt>
                <c:pt idx="25">
                  <c:v>489</c:v>
                </c:pt>
                <c:pt idx="26">
                  <c:v>394</c:v>
                </c:pt>
                <c:pt idx="27">
                  <c:v>448</c:v>
                </c:pt>
                <c:pt idx="28">
                  <c:v>381</c:v>
                </c:pt>
                <c:pt idx="29">
                  <c:v>560</c:v>
                </c:pt>
                <c:pt idx="30">
                  <c:v>1009</c:v>
                </c:pt>
                <c:pt idx="31">
                  <c:v>1326</c:v>
                </c:pt>
                <c:pt idx="32">
                  <c:v>1483</c:v>
                </c:pt>
                <c:pt idx="33">
                  <c:v>908</c:v>
                </c:pt>
                <c:pt idx="34">
                  <c:v>595</c:v>
                </c:pt>
                <c:pt idx="35">
                  <c:v>723</c:v>
                </c:pt>
              </c:numCache>
            </c:numRef>
          </c:val>
          <c:smooth val="0"/>
          <c:extLst>
            <c:ext xmlns:c16="http://schemas.microsoft.com/office/drawing/2014/chart" uri="{C3380CC4-5D6E-409C-BE32-E72D297353CC}">
              <c16:uniqueId val="{00000000-87CA-499C-8560-C346745EB999}"/>
            </c:ext>
          </c:extLst>
        </c:ser>
        <c:dLbls>
          <c:showLegendKey val="0"/>
          <c:showVal val="0"/>
          <c:showCatName val="0"/>
          <c:showSerName val="0"/>
          <c:showPercent val="0"/>
          <c:showBubbleSize val="0"/>
        </c:dLbls>
        <c:marker val="1"/>
        <c:smooth val="0"/>
        <c:axId val="534156736"/>
        <c:axId val="534162640"/>
        <c:extLst>
          <c:ext xmlns:c15="http://schemas.microsoft.com/office/drawing/2012/chart" uri="{02D57815-91ED-43cb-92C2-25804820EDAC}">
            <c15:filteredLineSeries>
              <c15:ser>
                <c:idx val="2"/>
                <c:order val="2"/>
                <c:tx>
                  <c:strRef>
                    <c:extLst>
                      <c:ext uri="{02D57815-91ED-43cb-92C2-25804820EDAC}">
                        <c15:formulaRef>
                          <c15:sqref>'GHG Inventory'!$M$102</c15:sqref>
                        </c15:formulaRef>
                      </c:ext>
                    </c:extLst>
                    <c:strCache>
                      <c:ptCount val="1"/>
                      <c:pt idx="0">
                        <c:v>Num Records</c:v>
                      </c:pt>
                    </c:strCache>
                  </c:strRef>
                </c:tx>
                <c:spPr>
                  <a:ln w="34925"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strRef>
                    <c:extLst>
                      <c:ext uri="{02D57815-91ED-43cb-92C2-25804820EDAC}">
                        <c15:formulaRef>
                          <c15:sqref>'GHG Inventory'!$J$103:$J$138</c15:sqref>
                        </c15:formulaRef>
                      </c:ext>
                    </c:extLst>
                    <c:strCache>
                      <c:ptCount val="36"/>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strCache>
                  </c:strRef>
                </c:cat>
                <c:val>
                  <c:numRef>
                    <c:extLst>
                      <c:ext uri="{02D57815-91ED-43cb-92C2-25804820EDAC}">
                        <c15:formulaRef>
                          <c15:sqref>'GHG Inventory'!$M$103:$M$138</c15:sqref>
                        </c15:formulaRef>
                      </c:ext>
                    </c:extLst>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smooth val="0"/>
                <c:extLst>
                  <c:ext xmlns:c16="http://schemas.microsoft.com/office/drawing/2014/chart" uri="{C3380CC4-5D6E-409C-BE32-E72D297353CC}">
                    <c16:uniqueId val="{00000002-87CA-499C-8560-C346745EB999}"/>
                  </c:ext>
                </c:extLst>
              </c15:ser>
            </c15:filteredLineSeries>
          </c:ext>
        </c:extLst>
      </c:lineChart>
      <c:lineChart>
        <c:grouping val="standard"/>
        <c:varyColors val="0"/>
        <c:ser>
          <c:idx val="1"/>
          <c:order val="1"/>
          <c:tx>
            <c:strRef>
              <c:f>'GHG Inventory'!$L$102</c:f>
              <c:strCache>
                <c:ptCount val="1"/>
                <c:pt idx="0">
                  <c:v>Cost</c:v>
                </c:pt>
              </c:strCache>
            </c:strRef>
          </c:tx>
          <c:spPr>
            <a:ln w="9525" cap="rnd">
              <a:solidFill>
                <a:srgbClr val="92D050"/>
              </a:solidFill>
              <a:round/>
            </a:ln>
            <a:effectLst>
              <a:outerShdw blurRad="57150" dist="19050" dir="5400000" algn="ctr" rotWithShape="0">
                <a:srgbClr val="000000">
                  <a:alpha val="63000"/>
                </a:srgbClr>
              </a:outerShdw>
            </a:effectLst>
          </c:spPr>
          <c:marker>
            <c:symbol val="circle"/>
            <c:size val="4"/>
            <c:spPr>
              <a:solidFill>
                <a:srgbClr val="92D050"/>
              </a:solidFill>
              <a:ln w="9525">
                <a:solidFill>
                  <a:schemeClr val="accent2"/>
                </a:solidFill>
                <a:round/>
              </a:ln>
              <a:effectLst>
                <a:outerShdw blurRad="57150" dist="19050" dir="5400000" algn="ctr" rotWithShape="0">
                  <a:srgbClr val="000000">
                    <a:alpha val="63000"/>
                  </a:srgbClr>
                </a:outerShdw>
              </a:effectLst>
            </c:spPr>
          </c:marker>
          <c:cat>
            <c:strRef>
              <c:f>'GHG Inventory'!$J$103:$J$138</c:f>
              <c:strCache>
                <c:ptCount val="36"/>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strCache>
            </c:strRef>
          </c:cat>
          <c:val>
            <c:numRef>
              <c:f>'GHG Inventory'!$L$103:$L$138</c:f>
              <c:numCache>
                <c:formatCode>General</c:formatCode>
                <c:ptCount val="36"/>
                <c:pt idx="0">
                  <c:v>168.14</c:v>
                </c:pt>
                <c:pt idx="1">
                  <c:v>152.13999999999999</c:v>
                </c:pt>
                <c:pt idx="2">
                  <c:v>154.77000000000001</c:v>
                </c:pt>
                <c:pt idx="3">
                  <c:v>158.4</c:v>
                </c:pt>
                <c:pt idx="4">
                  <c:v>158.66</c:v>
                </c:pt>
                <c:pt idx="5">
                  <c:v>250.27</c:v>
                </c:pt>
                <c:pt idx="6">
                  <c:v>538.5</c:v>
                </c:pt>
                <c:pt idx="7">
                  <c:v>365.21</c:v>
                </c:pt>
                <c:pt idx="8">
                  <c:v>299.73</c:v>
                </c:pt>
                <c:pt idx="9">
                  <c:v>192.61</c:v>
                </c:pt>
                <c:pt idx="10">
                  <c:v>168.16</c:v>
                </c:pt>
                <c:pt idx="11">
                  <c:v>174.65</c:v>
                </c:pt>
                <c:pt idx="12">
                  <c:v>155.91</c:v>
                </c:pt>
                <c:pt idx="13">
                  <c:v>147.69</c:v>
                </c:pt>
                <c:pt idx="14">
                  <c:v>143.22</c:v>
                </c:pt>
                <c:pt idx="15">
                  <c:v>124.44</c:v>
                </c:pt>
                <c:pt idx="16">
                  <c:v>114.54</c:v>
                </c:pt>
                <c:pt idx="17">
                  <c:v>95.03</c:v>
                </c:pt>
                <c:pt idx="18">
                  <c:v>136.30000000000001</c:v>
                </c:pt>
                <c:pt idx="19">
                  <c:v>204</c:v>
                </c:pt>
                <c:pt idx="20">
                  <c:v>206.22</c:v>
                </c:pt>
                <c:pt idx="21">
                  <c:v>87.56</c:v>
                </c:pt>
                <c:pt idx="22">
                  <c:v>75.209999999999994</c:v>
                </c:pt>
                <c:pt idx="23">
                  <c:v>71.53</c:v>
                </c:pt>
                <c:pt idx="24">
                  <c:v>88.08</c:v>
                </c:pt>
                <c:pt idx="25">
                  <c:v>97.64</c:v>
                </c:pt>
                <c:pt idx="26">
                  <c:v>87.17</c:v>
                </c:pt>
                <c:pt idx="27">
                  <c:v>90.29</c:v>
                </c:pt>
                <c:pt idx="28">
                  <c:v>82.99</c:v>
                </c:pt>
                <c:pt idx="29">
                  <c:v>114.68</c:v>
                </c:pt>
                <c:pt idx="30">
                  <c:v>188.16</c:v>
                </c:pt>
                <c:pt idx="31">
                  <c:v>209.18</c:v>
                </c:pt>
                <c:pt idx="32">
                  <c:v>232.74</c:v>
                </c:pt>
                <c:pt idx="33">
                  <c:v>154.91</c:v>
                </c:pt>
                <c:pt idx="34">
                  <c:v>109.23</c:v>
                </c:pt>
                <c:pt idx="35">
                  <c:v>127.74</c:v>
                </c:pt>
              </c:numCache>
            </c:numRef>
          </c:val>
          <c:smooth val="0"/>
          <c:extLst>
            <c:ext xmlns:c16="http://schemas.microsoft.com/office/drawing/2014/chart" uri="{C3380CC4-5D6E-409C-BE32-E72D297353CC}">
              <c16:uniqueId val="{00000001-87CA-499C-8560-C346745EB999}"/>
            </c:ext>
          </c:extLst>
        </c:ser>
        <c:dLbls>
          <c:showLegendKey val="0"/>
          <c:showVal val="0"/>
          <c:showCatName val="0"/>
          <c:showSerName val="0"/>
          <c:showPercent val="0"/>
          <c:showBubbleSize val="0"/>
        </c:dLbls>
        <c:marker val="1"/>
        <c:smooth val="0"/>
        <c:axId val="534160344"/>
        <c:axId val="534159688"/>
      </c:lineChart>
      <c:catAx>
        <c:axId val="5341567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4162640"/>
        <c:crosses val="autoZero"/>
        <c:auto val="1"/>
        <c:lblAlgn val="ctr"/>
        <c:lblOffset val="100"/>
        <c:noMultiLvlLbl val="0"/>
      </c:catAx>
      <c:valAx>
        <c:axId val="53416264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4156736"/>
        <c:crosses val="autoZero"/>
        <c:crossBetween val="between"/>
      </c:valAx>
      <c:valAx>
        <c:axId val="534159688"/>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4160344"/>
        <c:crosses val="max"/>
        <c:crossBetween val="between"/>
      </c:valAx>
      <c:catAx>
        <c:axId val="534160344"/>
        <c:scaling>
          <c:orientation val="minMax"/>
        </c:scaling>
        <c:delete val="1"/>
        <c:axPos val="b"/>
        <c:numFmt formatCode="General" sourceLinked="1"/>
        <c:majorTickMark val="none"/>
        <c:minorTickMark val="none"/>
        <c:tickLblPos val="nextTo"/>
        <c:crossAx val="5341596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Billing Records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'GHG Inventory'!$M$102</c:f>
              <c:strCache>
                <c:ptCount val="1"/>
                <c:pt idx="0">
                  <c:v>Num Records</c:v>
                </c:pt>
              </c:strCache>
            </c:strRef>
          </c:tx>
          <c:spPr>
            <a:solidFill>
              <a:schemeClr val="tx1">
                <a:lumMod val="75000"/>
                <a:lumOff val="25000"/>
              </a:schemeClr>
            </a:solidFill>
            <a:ln>
              <a:noFill/>
            </a:ln>
            <a:effectLst/>
          </c:spPr>
          <c:invertIfNegative val="0"/>
          <c:cat>
            <c:strRef>
              <c:f>'GHG Inventory'!$J$103:$J$138</c:f>
              <c:strCache>
                <c:ptCount val="36"/>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strCache>
            </c:strRef>
          </c:cat>
          <c:val>
            <c:numRef>
              <c:f>'GHG Inventory'!$M$103:$M$138</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extLst>
            <c:ext xmlns:c16="http://schemas.microsoft.com/office/drawing/2014/chart" uri="{C3380CC4-5D6E-409C-BE32-E72D297353CC}">
              <c16:uniqueId val="{00000000-341A-49CF-82A9-43D092297069}"/>
            </c:ext>
          </c:extLst>
        </c:ser>
        <c:dLbls>
          <c:showLegendKey val="0"/>
          <c:showVal val="0"/>
          <c:showCatName val="0"/>
          <c:showSerName val="0"/>
          <c:showPercent val="0"/>
          <c:showBubbleSize val="0"/>
        </c:dLbls>
        <c:gapWidth val="219"/>
        <c:overlap val="-27"/>
        <c:axId val="405660872"/>
        <c:axId val="405662840"/>
        <c:extLst>
          <c:ext xmlns:c15="http://schemas.microsoft.com/office/drawing/2012/chart" uri="{02D57815-91ED-43cb-92C2-25804820EDAC}">
            <c15:filteredBarSeries>
              <c15:ser>
                <c:idx val="0"/>
                <c:order val="0"/>
                <c:tx>
                  <c:strRef>
                    <c:extLst>
                      <c:ext uri="{02D57815-91ED-43cb-92C2-25804820EDAC}">
                        <c15:formulaRef>
                          <c15:sqref>'GHG Inventory'!$K$102</c15:sqref>
                        </c15:formulaRef>
                      </c:ext>
                    </c:extLst>
                    <c:strCache>
                      <c:ptCount val="1"/>
                      <c:pt idx="0">
                        <c:v>kWh</c:v>
                      </c:pt>
                    </c:strCache>
                  </c:strRef>
                </c:tx>
                <c:spPr>
                  <a:solidFill>
                    <a:schemeClr val="accent1"/>
                  </a:solidFill>
                  <a:ln>
                    <a:noFill/>
                  </a:ln>
                  <a:effectLst/>
                </c:spPr>
                <c:invertIfNegative val="0"/>
                <c:cat>
                  <c:strRef>
                    <c:extLst>
                      <c:ext uri="{02D57815-91ED-43cb-92C2-25804820EDAC}">
                        <c15:formulaRef>
                          <c15:sqref>'GHG Inventory'!$J$103:$J$138</c15:sqref>
                        </c15:formulaRef>
                      </c:ext>
                    </c:extLst>
                    <c:strCache>
                      <c:ptCount val="36"/>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strCache>
                  </c:strRef>
                </c:cat>
                <c:val>
                  <c:numRef>
                    <c:extLst>
                      <c:ext uri="{02D57815-91ED-43cb-92C2-25804820EDAC}">
                        <c15:formulaRef>
                          <c15:sqref>'GHG Inventory'!$K$103:$K$138</c15:sqref>
                        </c15:formulaRef>
                      </c:ext>
                    </c:extLst>
                    <c:numCache>
                      <c:formatCode>General</c:formatCode>
                      <c:ptCount val="36"/>
                      <c:pt idx="0">
                        <c:v>985</c:v>
                      </c:pt>
                      <c:pt idx="1">
                        <c:v>855</c:v>
                      </c:pt>
                      <c:pt idx="2">
                        <c:v>871</c:v>
                      </c:pt>
                      <c:pt idx="3">
                        <c:v>930</c:v>
                      </c:pt>
                      <c:pt idx="4">
                        <c:v>838</c:v>
                      </c:pt>
                      <c:pt idx="5">
                        <c:v>1289</c:v>
                      </c:pt>
                      <c:pt idx="6">
                        <c:v>1811</c:v>
                      </c:pt>
                      <c:pt idx="7">
                        <c:v>2108</c:v>
                      </c:pt>
                      <c:pt idx="8">
                        <c:v>1632</c:v>
                      </c:pt>
                      <c:pt idx="9">
                        <c:v>975</c:v>
                      </c:pt>
                      <c:pt idx="10">
                        <c:v>823</c:v>
                      </c:pt>
                      <c:pt idx="11">
                        <c:v>860</c:v>
                      </c:pt>
                      <c:pt idx="12">
                        <c:v>742</c:v>
                      </c:pt>
                      <c:pt idx="13">
                        <c:v>694</c:v>
                      </c:pt>
                      <c:pt idx="14">
                        <c:v>657</c:v>
                      </c:pt>
                      <c:pt idx="15">
                        <c:v>533</c:v>
                      </c:pt>
                      <c:pt idx="16">
                        <c:v>459</c:v>
                      </c:pt>
                      <c:pt idx="17">
                        <c:v>453</c:v>
                      </c:pt>
                      <c:pt idx="18">
                        <c:v>700</c:v>
                      </c:pt>
                      <c:pt idx="19">
                        <c:v>1107</c:v>
                      </c:pt>
                      <c:pt idx="20">
                        <c:v>1166</c:v>
                      </c:pt>
                      <c:pt idx="21">
                        <c:v>417</c:v>
                      </c:pt>
                      <c:pt idx="22">
                        <c:v>338</c:v>
                      </c:pt>
                      <c:pt idx="23">
                        <c:v>314</c:v>
                      </c:pt>
                      <c:pt idx="24">
                        <c:v>426</c:v>
                      </c:pt>
                      <c:pt idx="25">
                        <c:v>489</c:v>
                      </c:pt>
                      <c:pt idx="26">
                        <c:v>394</c:v>
                      </c:pt>
                      <c:pt idx="27">
                        <c:v>448</c:v>
                      </c:pt>
                      <c:pt idx="28">
                        <c:v>381</c:v>
                      </c:pt>
                      <c:pt idx="29">
                        <c:v>560</c:v>
                      </c:pt>
                      <c:pt idx="30">
                        <c:v>1009</c:v>
                      </c:pt>
                      <c:pt idx="31">
                        <c:v>1326</c:v>
                      </c:pt>
                      <c:pt idx="32">
                        <c:v>1483</c:v>
                      </c:pt>
                      <c:pt idx="33">
                        <c:v>908</c:v>
                      </c:pt>
                      <c:pt idx="34">
                        <c:v>595</c:v>
                      </c:pt>
                      <c:pt idx="35">
                        <c:v>723</c:v>
                      </c:pt>
                    </c:numCache>
                  </c:numRef>
                </c:val>
                <c:extLst>
                  <c:ext xmlns:c16="http://schemas.microsoft.com/office/drawing/2014/chart" uri="{C3380CC4-5D6E-409C-BE32-E72D297353CC}">
                    <c16:uniqueId val="{00000001-341A-49CF-82A9-43D0922970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'GHG Inventory'!$L$102</c15:sqref>
                        </c15:formulaRef>
                      </c:ext>
                    </c:extLst>
                    <c:strCache>
                      <c:ptCount val="1"/>
                      <c:pt idx="0">
                        <c:v>Cost</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'GHG Inventory'!$J$103:$J$138</c15:sqref>
                        </c15:formulaRef>
                      </c:ext>
                    </c:extLst>
                    <c:strCache>
                      <c:ptCount val="36"/>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strCache>
                  </c:strRef>
                </c:cat>
                <c:val>
                  <c:numRef>
                    <c:extLst xmlns:c15="http://schemas.microsoft.com/office/drawing/2012/chart">
                      <c:ext xmlns:c15="http://schemas.microsoft.com/office/drawing/2012/chart" uri="{02D57815-91ED-43cb-92C2-25804820EDAC}">
                        <c15:formulaRef>
                          <c15:sqref>'GHG Inventory'!$L$103:$L$138</c15:sqref>
                        </c15:formulaRef>
                      </c:ext>
                    </c:extLst>
                    <c:numCache>
                      <c:formatCode>General</c:formatCode>
                      <c:ptCount val="36"/>
                      <c:pt idx="0">
                        <c:v>168.14</c:v>
                      </c:pt>
                      <c:pt idx="1">
                        <c:v>152.13999999999999</c:v>
                      </c:pt>
                      <c:pt idx="2">
                        <c:v>154.77000000000001</c:v>
                      </c:pt>
                      <c:pt idx="3">
                        <c:v>158.4</c:v>
                      </c:pt>
                      <c:pt idx="4">
                        <c:v>158.66</c:v>
                      </c:pt>
                      <c:pt idx="5">
                        <c:v>250.27</c:v>
                      </c:pt>
                      <c:pt idx="6">
                        <c:v>538.5</c:v>
                      </c:pt>
                      <c:pt idx="7">
                        <c:v>365.21</c:v>
                      </c:pt>
                      <c:pt idx="8">
                        <c:v>299.73</c:v>
                      </c:pt>
                      <c:pt idx="9">
                        <c:v>192.61</c:v>
                      </c:pt>
                      <c:pt idx="10">
                        <c:v>168.16</c:v>
                      </c:pt>
                      <c:pt idx="11">
                        <c:v>174.65</c:v>
                      </c:pt>
                      <c:pt idx="12">
                        <c:v>155.91</c:v>
                      </c:pt>
                      <c:pt idx="13">
                        <c:v>147.69</c:v>
                      </c:pt>
                      <c:pt idx="14">
                        <c:v>143.22</c:v>
                      </c:pt>
                      <c:pt idx="15">
                        <c:v>124.44</c:v>
                      </c:pt>
                      <c:pt idx="16">
                        <c:v>114.54</c:v>
                      </c:pt>
                      <c:pt idx="17">
                        <c:v>95.03</c:v>
                      </c:pt>
                      <c:pt idx="18">
                        <c:v>136.30000000000001</c:v>
                      </c:pt>
                      <c:pt idx="19">
                        <c:v>204</c:v>
                      </c:pt>
                      <c:pt idx="20">
                        <c:v>206.22</c:v>
                      </c:pt>
                      <c:pt idx="21">
                        <c:v>87.56</c:v>
                      </c:pt>
                      <c:pt idx="22">
                        <c:v>75.209999999999994</c:v>
                      </c:pt>
                      <c:pt idx="23">
                        <c:v>71.53</c:v>
                      </c:pt>
                      <c:pt idx="24">
                        <c:v>88.08</c:v>
                      </c:pt>
                      <c:pt idx="25">
                        <c:v>97.64</c:v>
                      </c:pt>
                      <c:pt idx="26">
                        <c:v>87.17</c:v>
                      </c:pt>
                      <c:pt idx="27">
                        <c:v>90.29</c:v>
                      </c:pt>
                      <c:pt idx="28">
                        <c:v>82.99</c:v>
                      </c:pt>
                      <c:pt idx="29">
                        <c:v>114.68</c:v>
                      </c:pt>
                      <c:pt idx="30">
                        <c:v>188.16</c:v>
                      </c:pt>
                      <c:pt idx="31">
                        <c:v>209.18</c:v>
                      </c:pt>
                      <c:pt idx="32">
                        <c:v>232.74</c:v>
                      </c:pt>
                      <c:pt idx="33">
                        <c:v>154.91</c:v>
                      </c:pt>
                      <c:pt idx="34">
                        <c:v>109.23</c:v>
                      </c:pt>
                      <c:pt idx="35">
                        <c:v>127.74</c:v>
                      </c:pt>
                    </c:numCache>
                  </c:numRef>
                </c:val>
                <c:extLst xmlns:c15="http://schemas.microsoft.com/office/drawing/2012/chart">
                  <c:ext xmlns:c16="http://schemas.microsoft.com/office/drawing/2014/chart" uri="{C3380CC4-5D6E-409C-BE32-E72D297353CC}">
                    <c16:uniqueId val="{00000002-341A-49CF-82A9-43D092297069}"/>
                  </c:ext>
                </c:extLst>
              </c15:ser>
            </c15:filteredBarSeries>
          </c:ext>
        </c:extLst>
      </c:barChart>
      <c:catAx>
        <c:axId val="405660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662840"/>
        <c:crosses val="autoZero"/>
        <c:auto val="1"/>
        <c:lblAlgn val="ctr"/>
        <c:lblOffset val="100"/>
        <c:noMultiLvlLbl val="0"/>
      </c:catAx>
      <c:valAx>
        <c:axId val="405662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660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Average Energy Cost by Fuel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tx>
            <c:strRef>
              <c:f>'GHG Inventory'!$G$69:$G$73</c:f>
              <c:strCache>
                <c:ptCount val="5"/>
                <c:pt idx="0">
                  <c:v>$95,560</c:v>
                </c:pt>
                <c:pt idx="1">
                  <c:v>$1,113</c:v>
                </c:pt>
                <c:pt idx="2">
                  <c:v>$9,161</c:v>
                </c:pt>
                <c:pt idx="3">
                  <c:v>$431</c:v>
                </c:pt>
                <c:pt idx="4">
                  <c:v>$1,046</c:v>
                </c:pt>
              </c:strCache>
            </c:strRef>
          </c:tx>
          <c:dPt>
            <c:idx val="0"/>
            <c:bubble3D val="0"/>
            <c:explosion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972C-46CA-A5B7-6D6DB9CEDB1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972C-46CA-A5B7-6D6DB9CEDB1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2-972C-46CA-A5B7-6D6DB9CEDB1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4-972C-46CA-A5B7-6D6DB9CEDB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6-972C-46CA-A5B7-6D6DB9CEDB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'GHG Inventory'!$B$69:$B$73</c:f>
              <c:strCache>
                <c:ptCount val="5"/>
                <c:pt idx="0">
                  <c:v>Electricity</c:v>
                </c:pt>
                <c:pt idx="1">
                  <c:v>Propane</c:v>
                </c:pt>
                <c:pt idx="2">
                  <c:v>Fuel Oil</c:v>
                </c:pt>
                <c:pt idx="3">
                  <c:v>Gasoline</c:v>
                </c:pt>
                <c:pt idx="4">
                  <c:v>Diesel</c:v>
                </c:pt>
              </c:strCache>
              <c:extLst xmlns:c15="http://schemas.microsoft.com/office/drawing/2012/chart"/>
            </c:strRef>
          </c:cat>
          <c:val>
            <c:numRef>
              <c:f>'GHG Inventory'!$G$69:$G$73</c:f>
              <c:numCache>
                <c:formatCode>"$"#,##0</c:formatCode>
                <c:ptCount val="5"/>
                <c:pt idx="0">
                  <c:v>95559.658666666655</c:v>
                </c:pt>
                <c:pt idx="1">
                  <c:v>1112.8333333333333</c:v>
                </c:pt>
                <c:pt idx="2">
                  <c:v>9161.2134000000005</c:v>
                </c:pt>
                <c:pt idx="3">
                  <c:v>431</c:v>
                </c:pt>
                <c:pt idx="4">
                  <c:v>1046.18</c:v>
                </c:pt>
              </c:numCache>
            </c:numRef>
          </c:val>
          <c:extLst xmlns:c15="http://schemas.microsoft.com/office/drawing/2012/chart">
            <c:ext xmlns:c16="http://schemas.microsoft.com/office/drawing/2014/chart" uri="{C3380CC4-5D6E-409C-BE32-E72D297353CC}">
              <c16:uniqueId val="{00000019-972C-46CA-A5B7-6D6DB9CEDB12}"/>
            </c:ext>
          </c:extLst>
        </c:ser>
        <c:dLbls>
          <c:dLblPos val="outEnd"/>
          <c:showLegendKey val="0"/>
          <c:showVal val="1"/>
          <c:showCatName val="0"/>
          <c:showSerName val="0"/>
          <c:showPercent val="0"/>
          <c:showBubbleSize val="0"/>
          <c:showLeaderLines val="1"/>
        </c:dLbls>
        <c:firstSliceAng val="0"/>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'GHG Inventory'!$N$86</c:f>
          <c:strCache>
            <c:ptCount val="1"/>
            <c:pt idx="0">
              <c:v>All Municipal Operations</c:v>
            </c:pt>
          </c:strCache>
        </c:strRef>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'GHG Inventory'!$M$83:$O$83</c:f>
              <c:numCache>
                <c:formatCode>General</c:formatCode>
                <c:ptCount val="3"/>
                <c:pt idx="0">
                  <c:v>2019</c:v>
                </c:pt>
                <c:pt idx="1">
                  <c:v>2020</c:v>
                </c:pt>
                <c:pt idx="2">
                  <c:v>2021</c:v>
                </c:pt>
              </c:numCache>
            </c:numRef>
          </c:cat>
          <c:val>
            <c:numRef>
              <c:f>'GHG Inventory'!$M$84:$O$84</c:f>
              <c:numCache>
                <c:formatCode>General</c:formatCode>
                <c:ptCount val="3"/>
                <c:pt idx="0">
                  <c:v>123.84144665626428</c:v>
                </c:pt>
                <c:pt idx="1">
                  <c:v>107.5276093416071</c:v>
                </c:pt>
                <c:pt idx="2">
                  <c:v>146.45212074011857</c:v>
                </c:pt>
              </c:numCache>
            </c:numRef>
          </c:val>
          <c:extLst>
            <c:ext xmlns:c16="http://schemas.microsoft.com/office/drawing/2014/chart" uri="{C3380CC4-5D6E-409C-BE32-E72D297353CC}">
              <c16:uniqueId val="{00000000-9835-4385-BE1D-2CFDCED2FBC6}"/>
            </c:ext>
          </c:extLst>
        </c:ser>
        <c:dLbls>
          <c:showLegendKey val="0"/>
          <c:showVal val="0"/>
          <c:showCatName val="0"/>
          <c:showSerName val="0"/>
          <c:showPercent val="0"/>
          <c:showBubbleSize val="0"/>
        </c:dLbls>
        <c:gapWidth val="100"/>
        <c:overlap val="-24"/>
        <c:axId val="420170256"/>
        <c:axId val="420169600"/>
      </c:barChart>
      <c:catAx>
        <c:axId val="42017025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169600"/>
        <c:crosses val="autoZero"/>
        <c:auto val="1"/>
        <c:lblAlgn val="ctr"/>
        <c:lblOffset val="100"/>
        <c:noMultiLvlLbl val="0"/>
      </c:catAx>
      <c:valAx>
        <c:axId val="42016960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170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'GHG Inventory'!$N$92</c:f>
          <c:strCache>
            <c:ptCount val="1"/>
            <c:pt idx="0">
              <c:v>Electricity</c:v>
            </c:pt>
          </c:strCache>
        </c:strRef>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'GHG Inventory'!$M$89:$O$89</c:f>
              <c:numCache>
                <c:formatCode>General</c:formatCode>
                <c:ptCount val="3"/>
                <c:pt idx="0">
                  <c:v>2019</c:v>
                </c:pt>
                <c:pt idx="1">
                  <c:v>2020</c:v>
                </c:pt>
                <c:pt idx="2">
                  <c:v>2021</c:v>
                </c:pt>
              </c:numCache>
            </c:numRef>
          </c:cat>
          <c:val>
            <c:numRef>
              <c:f>'GHG Inventory'!$M$90:$O$90</c:f>
              <c:numCache>
                <c:formatCode>General</c:formatCode>
                <c:ptCount val="3"/>
                <c:pt idx="0">
                  <c:v>62.605370524267542</c:v>
                </c:pt>
                <c:pt idx="1">
                  <c:v>56.820550883607098</c:v>
                </c:pt>
                <c:pt idx="2">
                  <c:v>53.623854378118565</c:v>
                </c:pt>
              </c:numCache>
            </c:numRef>
          </c:val>
          <c:extLst>
            <c:ext xmlns:c16="http://schemas.microsoft.com/office/drawing/2014/chart" uri="{C3380CC4-5D6E-409C-BE32-E72D297353CC}">
              <c16:uniqueId val="{00000000-DA2C-45A9-AA1A-39D661C1D871}"/>
            </c:ext>
          </c:extLst>
        </c:ser>
        <c:dLbls>
          <c:showLegendKey val="0"/>
          <c:showVal val="0"/>
          <c:showCatName val="0"/>
          <c:showSerName val="0"/>
          <c:showPercent val="0"/>
          <c:showBubbleSize val="0"/>
        </c:dLbls>
        <c:gapWidth val="100"/>
        <c:overlap val="-24"/>
        <c:axId val="420170256"/>
        <c:axId val="420169600"/>
      </c:barChart>
      <c:catAx>
        <c:axId val="42017025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169600"/>
        <c:crosses val="autoZero"/>
        <c:auto val="1"/>
        <c:lblAlgn val="ctr"/>
        <c:lblOffset val="100"/>
        <c:noMultiLvlLbl val="0"/>
      </c:catAx>
      <c:valAx>
        <c:axId val="42016960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170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xdr:col>
      <xdr:colOff>276225</xdr:colOff>
      <xdr:row>55</xdr:row>
      <xdr:rowOff>76201</xdr:rowOff>
    </xdr:from>
    <xdr:ext cx="6873240" cy="981074"/>
    <xdr:sp macro="" textlink="">
      <xdr:nvSpPr>
        <xdr:cNvPr id="13" name="TextBox 12">
          <a:extLst>
            <a:ext uri="{FF2B5EF4-FFF2-40B4-BE49-F238E27FC236}">
              <a16:creationId xmlns:a16="http://schemas.microsoft.com/office/drawing/2014/main" id="{082E16E0-74C4-49A9-AA78-F130E5EDC3C2}"/>
            </a:ext>
          </a:extLst>
        </xdr:cNvPr>
        <xdr:cNvSpPr txBox="1"/>
      </xdr:nvSpPr>
      <xdr:spPr>
        <a:xfrm>
          <a:off x="885825" y="10363201"/>
          <a:ext cx="6873240" cy="981074"/>
        </a:xfrm>
        <a:prstGeom prst="rect">
          <a:avLst/>
        </a:prstGeom>
        <a:solidFill>
          <a:schemeClr val="bg1">
            <a:lumMod val="65000"/>
          </a:schemeClr>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chemeClr val="bg1"/>
              </a:solidFill>
              <a:effectLst/>
              <a:uLnTx/>
              <a:uFillTx/>
              <a:latin typeface="Calibri" panose="020F0502020204030204"/>
              <a:ea typeface="+mn-ea"/>
              <a:cs typeface="+mn-cs"/>
            </a:rPr>
            <a:t>Step 6: Employee Commute (Optional)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Municpalities may opt to obtain these data by surveying staff, etc. These are considered Scope 3 emissions.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bg1"/>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chemeClr val="bg1"/>
              </a:solidFill>
              <a:effectLst/>
              <a:uLnTx/>
              <a:uFillTx/>
              <a:latin typeface="Calibri" panose="020F0502020204030204"/>
              <a:ea typeface="+mn-ea"/>
              <a:cs typeface="+mn-cs"/>
            </a:rPr>
            <a:t>Step 7: Other Sources (Refrigerants, Landfill Methane, WWTP Methane)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To be determined, as needed.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295275</xdr:colOff>
      <xdr:row>6</xdr:row>
      <xdr:rowOff>66676</xdr:rowOff>
    </xdr:from>
    <xdr:ext cx="6873240" cy="3038474"/>
    <xdr:sp macro="" textlink="">
      <xdr:nvSpPr>
        <xdr:cNvPr id="8" name="TextBox 7">
          <a:extLst>
            <a:ext uri="{FF2B5EF4-FFF2-40B4-BE49-F238E27FC236}">
              <a16:creationId xmlns:a16="http://schemas.microsoft.com/office/drawing/2014/main" id="{67DD8189-5D2B-4F5D-9E9B-F1A1B5E85F47}"/>
            </a:ext>
          </a:extLst>
        </xdr:cNvPr>
        <xdr:cNvSpPr txBox="1"/>
      </xdr:nvSpPr>
      <xdr:spPr>
        <a:xfrm>
          <a:off x="904875" y="1209676"/>
          <a:ext cx="6873240" cy="3038474"/>
        </a:xfrm>
        <a:prstGeom prst="rect">
          <a:avLst/>
        </a:prstGeom>
        <a:solidFill>
          <a:schemeClr val="accent1">
            <a:lumMod val="75000"/>
          </a:schemeClr>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chemeClr val="bg1"/>
              </a:solidFill>
              <a:effectLst/>
              <a:uLnTx/>
              <a:uFillTx/>
              <a:latin typeface="Calibri" panose="020F0502020204030204"/>
              <a:ea typeface="+mn-ea"/>
              <a:cs typeface="+mn-cs"/>
            </a:rPr>
            <a:t>Step 1: Create A Facility Master List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Creating the Facility Master List is </a:t>
          </a:r>
          <a:r>
            <a:rPr kumimoji="0" lang="en-US" sz="1100" b="1" i="0" u="none" strike="noStrike" kern="0" cap="none" spc="0" normalizeH="0" baseline="0" noProof="0">
              <a:ln>
                <a:noFill/>
              </a:ln>
              <a:solidFill>
                <a:schemeClr val="bg1"/>
              </a:solidFill>
              <a:effectLst/>
              <a:uLnTx/>
              <a:uFillTx/>
              <a:latin typeface="Calibri" panose="020F0502020204030204"/>
              <a:ea typeface="+mn-ea"/>
              <a:cs typeface="+mn-cs"/>
            </a:rPr>
            <a:t>Step 1 </a:t>
          </a:r>
          <a:r>
            <a:rPr kumimoji="0" lang="en-US" sz="1100" b="0" i="0" u="none" strike="noStrike" kern="0" cap="none" spc="0" normalizeH="0" baseline="0" noProof="0">
              <a:ln>
                <a:noFill/>
              </a:ln>
              <a:solidFill>
                <a:schemeClr val="bg1"/>
              </a:solidFill>
              <a:effectLst/>
              <a:uLnTx/>
              <a:uFillTx/>
              <a:latin typeface="+mn-lt"/>
              <a:ea typeface="+mn-ea"/>
              <a:cs typeface="+mn-cs"/>
            </a:rPr>
            <a:t>in a municipal GHG inventory. Start with Column B in the Facility Master List tab, Facility/Group Name.  List the facilities or groupings you will report in the GHG inventory. Because utility and community records have different names for things, adopt a "common" name people recognize.  Large facilities like "Town Hall" are typically are listed separately, but you can group similar infrastructure like "Pump Houses", "Streetlighting", "Parks", etc. into a single grouping, and then list the individual buildings under "Individual Facility Name".  Communities may group multiple buildings on a campus or in a park in one grouping.  Add address in column E for future reference.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bg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Next, </a:t>
          </a:r>
          <a:r>
            <a:rPr kumimoji="0" lang="en-US" sz="1100" b="0" i="0" u="none" strike="noStrike" kern="0" cap="none" spc="0" normalizeH="0" baseline="0" noProof="0">
              <a:ln>
                <a:noFill/>
              </a:ln>
              <a:solidFill>
                <a:schemeClr val="bg1"/>
              </a:solidFill>
              <a:effectLst/>
              <a:uLnTx/>
              <a:uFillTx/>
              <a:latin typeface="+mn-lt"/>
              <a:ea typeface="+mn-ea"/>
              <a:cs typeface="+mn-cs"/>
            </a:rPr>
            <a:t>ICLEI has developed categories for facilities for reporting, which you'll see in the ICLEI GHG Reporting Sector column dropdowns, but you can add additional categories if you'd like. There is a report for these categories in GHG inventory tab, Section 4: GHG Emissions By Administrative Function. For example you could add "department" which may be relevant for larger communities.  Smaller communities, however, can create effective Climate Action Plans without complicated facilities groupings.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bg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mn-lt"/>
              <a:ea typeface="+mn-ea"/>
              <a:cs typeface="+mn-cs"/>
            </a:rPr>
            <a:t>Finally, identify what energy sources in each facility by using the dropdowns to choose "yes" to help make sure no energy is missed during the accounting on the next few tabs.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bg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bg1"/>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285750</xdr:colOff>
      <xdr:row>22</xdr:row>
      <xdr:rowOff>123826</xdr:rowOff>
    </xdr:from>
    <xdr:ext cx="6873240" cy="1162050"/>
    <xdr:sp macro="" textlink="">
      <xdr:nvSpPr>
        <xdr:cNvPr id="9" name="TextBox 8">
          <a:extLst>
            <a:ext uri="{FF2B5EF4-FFF2-40B4-BE49-F238E27FC236}">
              <a16:creationId xmlns:a16="http://schemas.microsoft.com/office/drawing/2014/main" id="{A1A04BDA-9492-447A-88AF-22A5874B901A}"/>
            </a:ext>
          </a:extLst>
        </xdr:cNvPr>
        <xdr:cNvSpPr txBox="1"/>
      </xdr:nvSpPr>
      <xdr:spPr>
        <a:xfrm>
          <a:off x="895350" y="4314826"/>
          <a:ext cx="6873240" cy="1162050"/>
        </a:xfrm>
        <a:prstGeom prst="rect">
          <a:avLst/>
        </a:prstGeom>
        <a:solidFill>
          <a:schemeClr val="accent4">
            <a:lumMod val="75000"/>
          </a:schemeClr>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chemeClr val="bg1"/>
              </a:solidFill>
              <a:effectLst/>
              <a:uLnTx/>
              <a:uFillTx/>
              <a:latin typeface="Calibri" panose="020F0502020204030204"/>
              <a:ea typeface="+mn-ea"/>
              <a:cs typeface="+mn-cs"/>
            </a:rPr>
            <a:t>Step 2: List Energy Provider Accounts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List each unique utility or energy supplier account number and link it to one of the items on the Facility Master List.  This is important to do before starting to collect data. List all accounts that relevant for the inventory period including closed accounts or newly opened ones. If a utility provides natural gas and electricity, is appears in two rows.  For campuses and groupings you may have multiple accounts linked. If fuel oil or propane is clearly linked to a facility, you can list it here. If not, tank fuels can be accounted for in a separate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285750</xdr:colOff>
      <xdr:row>29</xdr:row>
      <xdr:rowOff>1</xdr:rowOff>
    </xdr:from>
    <xdr:ext cx="6873240" cy="2038350"/>
    <xdr:sp macro="" textlink="">
      <xdr:nvSpPr>
        <xdr:cNvPr id="10" name="TextBox 9">
          <a:extLst>
            <a:ext uri="{FF2B5EF4-FFF2-40B4-BE49-F238E27FC236}">
              <a16:creationId xmlns:a16="http://schemas.microsoft.com/office/drawing/2014/main" id="{D6C7B33D-2F2D-45E7-B88C-D93DC5673CB8}"/>
            </a:ext>
          </a:extLst>
        </xdr:cNvPr>
        <xdr:cNvSpPr txBox="1"/>
      </xdr:nvSpPr>
      <xdr:spPr>
        <a:xfrm>
          <a:off x="895350" y="5524501"/>
          <a:ext cx="6873240" cy="2038350"/>
        </a:xfrm>
        <a:prstGeom prst="rect">
          <a:avLst/>
        </a:prstGeom>
        <a:solidFill>
          <a:schemeClr val="accent2">
            <a:lumMod val="75000"/>
          </a:schemeClr>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chemeClr val="bg1"/>
              </a:solidFill>
              <a:effectLst/>
              <a:uLnTx/>
              <a:uFillTx/>
              <a:latin typeface="Calibri" panose="020F0502020204030204"/>
              <a:ea typeface="+mn-ea"/>
              <a:cs typeface="+mn-cs"/>
            </a:rPr>
            <a:t>Step 3: Collect Electricity and Natural Gas data from utilities in the "Electric Data" and "Natural Gas Data" tabs.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Add electricity and natural gas use in these two tabs, which will come from your utility company. Each line is the monthly bill for one account. Gathering digital data will make this process easiest. One possible way to obtain these data is to request monthly data from the utility to copy/paste into the columns. You can similarly research if your municpality has an online account with the utility to access the data, or a usage history portal.  At a minimum, you need should get meter read to and from dates, usage, and energy costs, and place them in the appropriate columns (kWh or therms), keeping to the exact format in this Workbook.  The columns shaded in blue are formulas and will automatically update.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bg1"/>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The GHG Inventory tab formulas will search through the entire column of data in electricity and natural gas tabs and  associates energy with Facility/Group, using linkages in the Facility Master List and Energy Provider Accounts tab.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285750</xdr:colOff>
      <xdr:row>40</xdr:row>
      <xdr:rowOff>9524</xdr:rowOff>
    </xdr:from>
    <xdr:ext cx="6873240" cy="1476375"/>
    <xdr:sp macro="" textlink="">
      <xdr:nvSpPr>
        <xdr:cNvPr id="11" name="TextBox 10">
          <a:extLst>
            <a:ext uri="{FF2B5EF4-FFF2-40B4-BE49-F238E27FC236}">
              <a16:creationId xmlns:a16="http://schemas.microsoft.com/office/drawing/2014/main" id="{6B1126DE-2845-4682-A0A4-795F4D16310E}"/>
            </a:ext>
          </a:extLst>
        </xdr:cNvPr>
        <xdr:cNvSpPr txBox="1"/>
      </xdr:nvSpPr>
      <xdr:spPr>
        <a:xfrm>
          <a:off x="895350" y="7439024"/>
          <a:ext cx="6873240" cy="1476375"/>
        </a:xfrm>
        <a:prstGeom prst="rect">
          <a:avLst/>
        </a:prstGeom>
        <a:solidFill>
          <a:schemeClr val="accent6">
            <a:lumMod val="75000"/>
          </a:schemeClr>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chemeClr val="bg1"/>
              </a:solidFill>
              <a:effectLst/>
              <a:uLnTx/>
              <a:uFillTx/>
              <a:latin typeface="Calibri" panose="020F0502020204030204"/>
              <a:ea typeface="+mn-ea"/>
              <a:cs typeface="+mn-cs"/>
            </a:rPr>
            <a:t>Step 4:  Collect Tank Fuels used at Facilities (only if you have them)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Use this tab to track tank fuel purchased, with line items for purchases and costs by year. If possible, break the data down in rows associated with a facility on Facility Master List. This is valuable to ensure emissions by facility are reported accurately in cases where primary heating fuels are propane or fuel oil. Because tank fuels are not metered, and sometime deliveries happen on either side of a calendar years, it may be more accurate to pull 3 to 4 years and look for average usage to help you assign data to a correct years. To be accounted for in the GHG Inventory tab, all fields should be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285750</xdr:colOff>
      <xdr:row>48</xdr:row>
      <xdr:rowOff>9525</xdr:rowOff>
    </xdr:from>
    <xdr:ext cx="6873240" cy="1362075"/>
    <xdr:sp macro="" textlink="">
      <xdr:nvSpPr>
        <xdr:cNvPr id="12" name="TextBox 11">
          <a:extLst>
            <a:ext uri="{FF2B5EF4-FFF2-40B4-BE49-F238E27FC236}">
              <a16:creationId xmlns:a16="http://schemas.microsoft.com/office/drawing/2014/main" id="{49E5B467-4A75-458C-922E-C37A285FCEE4}"/>
            </a:ext>
          </a:extLst>
        </xdr:cNvPr>
        <xdr:cNvSpPr txBox="1"/>
      </xdr:nvSpPr>
      <xdr:spPr>
        <a:xfrm>
          <a:off x="895350" y="8963025"/>
          <a:ext cx="6873240" cy="1362075"/>
        </a:xfrm>
        <a:prstGeom prst="rect">
          <a:avLst/>
        </a:prstGeom>
        <a:solidFill>
          <a:schemeClr val="accent5">
            <a:lumMod val="75000"/>
          </a:schemeClr>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chemeClr val="bg1"/>
              </a:solidFill>
              <a:effectLst/>
              <a:uLnTx/>
              <a:uFillTx/>
              <a:latin typeface="Calibri" panose="020F0502020204030204"/>
              <a:ea typeface="+mn-ea"/>
              <a:cs typeface="+mn-cs"/>
            </a:rPr>
            <a:t>Step 5: Collect Fleet Fuel Data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1"/>
              </a:solidFill>
              <a:effectLst/>
              <a:uLnTx/>
              <a:uFillTx/>
              <a:latin typeface="Calibri" panose="020F0502020204030204"/>
              <a:ea typeface="+mn-ea"/>
              <a:cs typeface="+mn-cs"/>
            </a:rPr>
            <a:t>Use this tab to track fleet fuel consumption data, that at a minimum, has rows of usage and cost data for each year, with columns for each type of on-road and off-road fuels used. Typically this is gasoline and diesel, but may include biodiesel blends, natural gas, propane, and electricity.  These data may be available by department or by vehicle, which may be helpful for a detailed Climate Action Plan, but the majority of small communities report fuel usage by year. If accounting for fleet electricity consumption here make sure that the electricity is not already being accounted for somewhere else, such as a facility, in order to avoid double counting.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266700</xdr:colOff>
      <xdr:row>60</xdr:row>
      <xdr:rowOff>161925</xdr:rowOff>
    </xdr:from>
    <xdr:ext cx="6873240" cy="561975"/>
    <xdr:sp macro="" textlink="">
      <xdr:nvSpPr>
        <xdr:cNvPr id="15" name="TextBox 14">
          <a:extLst>
            <a:ext uri="{FF2B5EF4-FFF2-40B4-BE49-F238E27FC236}">
              <a16:creationId xmlns:a16="http://schemas.microsoft.com/office/drawing/2014/main" id="{438A730E-3F4C-4084-8226-E80CF0B2E3A2}"/>
            </a:ext>
          </a:extLst>
        </xdr:cNvPr>
        <xdr:cNvSpPr txBox="1"/>
      </xdr:nvSpPr>
      <xdr:spPr>
        <a:xfrm>
          <a:off x="876300" y="11401425"/>
          <a:ext cx="6873240" cy="561975"/>
        </a:xfrm>
        <a:prstGeom prst="rect">
          <a:avLst/>
        </a:prstGeom>
        <a:solidFill>
          <a:schemeClr val="bg2">
            <a:lumMod val="25000"/>
          </a:schemeClr>
        </a:solidFill>
        <a:ln>
          <a:noFill/>
        </a:ln>
        <a:effectLst/>
      </xdr:spPr>
      <xdr:txBody>
        <a:bodyPr vertOverflow="clip" horzOverflow="clip" wrap="square" rtlCol="0" anchor="t">
          <a:noAutofit/>
        </a:bodyPr>
        <a:lstStyle/>
        <a:p>
          <a:pPr eaLnBrk="1" fontAlgn="auto" latinLnBrk="0" hangingPunct="1"/>
          <a:r>
            <a:rPr lang="en-US" sz="1100" b="1" i="0" u="sng" baseline="0">
              <a:solidFill>
                <a:schemeClr val="bg1"/>
              </a:solidFill>
              <a:effectLst/>
              <a:latin typeface="+mn-lt"/>
              <a:ea typeface="+mn-ea"/>
              <a:cs typeface="+mn-cs"/>
            </a:rPr>
            <a:t>Step 8: Use Climate Action Planning Scorecard for Setting Goals</a:t>
          </a:r>
          <a:endParaRPr lang="en-US">
            <a:solidFill>
              <a:schemeClr val="bg1"/>
            </a:solidFill>
            <a:effectLst/>
          </a:endParaRPr>
        </a:p>
        <a:p>
          <a:pPr eaLnBrk="1" fontAlgn="auto" latinLnBrk="0" hangingPunct="1"/>
          <a:r>
            <a:rPr lang="en-US" sz="1100" b="0" i="0" baseline="0">
              <a:solidFill>
                <a:schemeClr val="bg1"/>
              </a:solidFill>
              <a:effectLst/>
              <a:latin typeface="+mn-lt"/>
              <a:ea typeface="+mn-ea"/>
              <a:cs typeface="+mn-cs"/>
            </a:rPr>
            <a:t>Input scenarios to see impacts on GHG emissions for government operations.</a:t>
          </a:r>
          <a:endParaRPr lang="en-US">
            <a:solidFill>
              <a:schemeClr val="bg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4</xdr:col>
      <xdr:colOff>6552</xdr:colOff>
      <xdr:row>0</xdr:row>
      <xdr:rowOff>38765</xdr:rowOff>
    </xdr:from>
    <xdr:ext cx="3333750" cy="1104235"/>
    <xdr:sp macro="" textlink="">
      <xdr:nvSpPr>
        <xdr:cNvPr id="2" name="Shape 3">
          <a:extLst>
            <a:ext uri="{FF2B5EF4-FFF2-40B4-BE49-F238E27FC236}">
              <a16:creationId xmlns:a16="http://schemas.microsoft.com/office/drawing/2014/main" id="{97762EF7-BC2A-461A-B87B-06A30B3DF484}"/>
            </a:ext>
          </a:extLst>
        </xdr:cNvPr>
        <xdr:cNvSpPr txBox="1"/>
      </xdr:nvSpPr>
      <xdr:spPr>
        <a:xfrm>
          <a:off x="2444952" y="38765"/>
          <a:ext cx="3333750" cy="1104235"/>
        </a:xfrm>
        <a:prstGeom prst="rect">
          <a:avLst/>
        </a:prstGeom>
        <a:solidFill>
          <a:srgbClr val="0C0C0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b="1">
              <a:solidFill>
                <a:schemeClr val="lt1"/>
              </a:solidFill>
              <a:latin typeface="Calibri"/>
              <a:ea typeface="Calibri"/>
              <a:cs typeface="Calibri"/>
              <a:sym typeface="Calibri"/>
            </a:rPr>
            <a:t>Village</a:t>
          </a:r>
          <a:r>
            <a:rPr lang="en-US" sz="1600" b="1" baseline="0">
              <a:solidFill>
                <a:schemeClr val="lt1"/>
              </a:solidFill>
              <a:latin typeface="Calibri"/>
              <a:ea typeface="Calibri"/>
              <a:cs typeface="Calibri"/>
              <a:sym typeface="Calibri"/>
            </a:rPr>
            <a:t> of Valatie</a:t>
          </a:r>
          <a:endParaRPr sz="1400"/>
        </a:p>
        <a:p>
          <a:pPr marL="0" lvl="0" indent="0" algn="ctr" rtl="0">
            <a:spcBef>
              <a:spcPts val="0"/>
            </a:spcBef>
            <a:spcAft>
              <a:spcPts val="0"/>
            </a:spcAft>
            <a:buClr>
              <a:schemeClr val="lt1"/>
            </a:buClr>
            <a:buSzPts val="1600"/>
            <a:buFont typeface="Calibri"/>
            <a:buNone/>
          </a:pPr>
          <a:r>
            <a:rPr lang="en-US" sz="1600" b="1">
              <a:solidFill>
                <a:schemeClr val="lt1"/>
              </a:solidFill>
              <a:latin typeface="Calibri"/>
              <a:ea typeface="Calibri"/>
              <a:cs typeface="Calibri"/>
              <a:sym typeface="Calibri"/>
            </a:rPr>
            <a:t>Municipal GHG Emissions Inventory</a:t>
          </a:r>
          <a:endParaRPr sz="1400"/>
        </a:p>
        <a:p>
          <a:pPr marL="0" lvl="0" indent="0" algn="ctr" rtl="0">
            <a:spcBef>
              <a:spcPts val="0"/>
            </a:spcBef>
            <a:spcAft>
              <a:spcPts val="0"/>
            </a:spcAft>
            <a:buClr>
              <a:schemeClr val="lt1"/>
            </a:buClr>
            <a:buSzPts val="1600"/>
            <a:buFont typeface="Calibri"/>
            <a:buNone/>
          </a:pPr>
          <a:r>
            <a:rPr lang="en-US" sz="1600" b="1">
              <a:solidFill>
                <a:schemeClr val="lt1"/>
              </a:solidFill>
              <a:latin typeface="Calibri"/>
              <a:ea typeface="Calibri"/>
              <a:cs typeface="Calibri"/>
              <a:sym typeface="Calibri"/>
            </a:rPr>
            <a:t>2019-2021</a:t>
          </a:r>
          <a:endParaRPr sz="1600" b="1">
            <a:solidFill>
              <a:schemeClr val="lt1"/>
            </a:solidFill>
            <a:latin typeface="Calibri"/>
            <a:ea typeface="Calibri"/>
            <a:cs typeface="Calibri"/>
            <a:sym typeface="Calibri"/>
          </a:endParaRPr>
        </a:p>
      </xdr:txBody>
    </xdr:sp>
    <xdr:clientData fLocksWithSheet="0"/>
  </xdr:oneCellAnchor>
  <xdr:oneCellAnchor>
    <xdr:from>
      <xdr:col>0</xdr:col>
      <xdr:colOff>339090</xdr:colOff>
      <xdr:row>1</xdr:row>
      <xdr:rowOff>171450</xdr:rowOff>
    </xdr:from>
    <xdr:ext cx="2055495" cy="466725"/>
    <xdr:pic>
      <xdr:nvPicPr>
        <xdr:cNvPr id="4" name="image1.jpg">
          <a:extLst>
            <a:ext uri="{FF2B5EF4-FFF2-40B4-BE49-F238E27FC236}">
              <a16:creationId xmlns:a16="http://schemas.microsoft.com/office/drawing/2014/main" id="{C3FCDA55-03D3-4C44-AA82-D8F3203FB4D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9090" y="352425"/>
          <a:ext cx="2055495" cy="466725"/>
        </a:xfrm>
        <a:prstGeom prst="rect">
          <a:avLst/>
        </a:prstGeom>
        <a:noFill/>
      </xdr:spPr>
    </xdr:pic>
    <xdr:clientData fLocksWithSheet="0"/>
  </xdr:oneCellAnchor>
  <xdr:twoCellAnchor editAs="oneCell">
    <xdr:from>
      <xdr:col>9</xdr:col>
      <xdr:colOff>334972</xdr:colOff>
      <xdr:row>2</xdr:row>
      <xdr:rowOff>2215</xdr:rowOff>
    </xdr:from>
    <xdr:to>
      <xdr:col>13</xdr:col>
      <xdr:colOff>154305</xdr:colOff>
      <xdr:row>4</xdr:row>
      <xdr:rowOff>139728</xdr:rowOff>
    </xdr:to>
    <xdr:pic>
      <xdr:nvPicPr>
        <xdr:cNvPr id="5" name="Picture 4">
          <a:extLst>
            <a:ext uri="{FF2B5EF4-FFF2-40B4-BE49-F238E27FC236}">
              <a16:creationId xmlns:a16="http://schemas.microsoft.com/office/drawing/2014/main" id="{BED0AFE9-B3C5-453E-86AD-9127D227933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5821372" y="364165"/>
          <a:ext cx="2257733" cy="499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95996</xdr:colOff>
      <xdr:row>28</xdr:row>
      <xdr:rowOff>167888</xdr:rowOff>
    </xdr:from>
    <xdr:to>
      <xdr:col>5</xdr:col>
      <xdr:colOff>137583</xdr:colOff>
      <xdr:row>46</xdr:row>
      <xdr:rowOff>93594</xdr:rowOff>
    </xdr:to>
    <xdr:graphicFrame macro="">
      <xdr:nvGraphicFramePr>
        <xdr:cNvPr id="2" name="Chart 1">
          <a:extLst>
            <a:ext uri="{FF2B5EF4-FFF2-40B4-BE49-F238E27FC236}">
              <a16:creationId xmlns:a16="http://schemas.microsoft.com/office/drawing/2014/main" id="{0A8AABFB-7EC4-4D96-9C14-6C0BC6991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472864</xdr:colOff>
      <xdr:row>48</xdr:row>
      <xdr:rowOff>60113</xdr:rowOff>
    </xdr:from>
    <xdr:to>
      <xdr:col>12</xdr:col>
      <xdr:colOff>2635250</xdr:colOff>
      <xdr:row>60</xdr:row>
      <xdr:rowOff>169333</xdr:rowOff>
    </xdr:to>
    <xdr:graphicFrame macro="">
      <xdr:nvGraphicFramePr>
        <xdr:cNvPr id="3" name="Chart 2">
          <a:extLst>
            <a:ext uri="{FF2B5EF4-FFF2-40B4-BE49-F238E27FC236}">
              <a16:creationId xmlns:a16="http://schemas.microsoft.com/office/drawing/2014/main" id="{5AA2E7B9-3A10-4D2B-9C4D-95D54589E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724110</xdr:colOff>
      <xdr:row>65</xdr:row>
      <xdr:rowOff>96943</xdr:rowOff>
    </xdr:from>
    <xdr:to>
      <xdr:col>13</xdr:col>
      <xdr:colOff>889000</xdr:colOff>
      <xdr:row>78</xdr:row>
      <xdr:rowOff>16511</xdr:rowOff>
    </xdr:to>
    <xdr:graphicFrame macro="">
      <xdr:nvGraphicFramePr>
        <xdr:cNvPr id="4" name="Chart 3">
          <a:extLst>
            <a:ext uri="{FF2B5EF4-FFF2-40B4-BE49-F238E27FC236}">
              <a16:creationId xmlns:a16="http://schemas.microsoft.com/office/drawing/2014/main" id="{9A13EE4A-78B1-45A3-91C6-EA1C9DEA6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586740</xdr:colOff>
      <xdr:row>1</xdr:row>
      <xdr:rowOff>53340</xdr:rowOff>
    </xdr:from>
    <xdr:ext cx="4984313" cy="342786"/>
    <xdr:sp macro="" textlink="">
      <xdr:nvSpPr>
        <xdr:cNvPr id="5" name="TextBox 4">
          <a:extLst>
            <a:ext uri="{FF2B5EF4-FFF2-40B4-BE49-F238E27FC236}">
              <a16:creationId xmlns:a16="http://schemas.microsoft.com/office/drawing/2014/main" id="{D00FC84A-5F9D-42BA-B009-DF1460FAE2A7}"/>
            </a:ext>
          </a:extLst>
        </xdr:cNvPr>
        <xdr:cNvSpPr txBox="1"/>
      </xdr:nvSpPr>
      <xdr:spPr>
        <a:xfrm>
          <a:off x="586740" y="239607"/>
          <a:ext cx="4984313" cy="342786"/>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b="1" baseline="0"/>
            <a:t>Basic GHG Emission Inventory Calculations (2019-2021) </a:t>
          </a:r>
          <a:endParaRPr lang="en-US" sz="1600" b="1"/>
        </a:p>
      </xdr:txBody>
    </xdr:sp>
    <xdr:clientData/>
  </xdr:oneCellAnchor>
  <xdr:twoCellAnchor>
    <xdr:from>
      <xdr:col>0</xdr:col>
      <xdr:colOff>613833</xdr:colOff>
      <xdr:row>99</xdr:row>
      <xdr:rowOff>119062</xdr:rowOff>
    </xdr:from>
    <xdr:to>
      <xdr:col>6</xdr:col>
      <xdr:colOff>593725</xdr:colOff>
      <xdr:row>113</xdr:row>
      <xdr:rowOff>180975</xdr:rowOff>
    </xdr:to>
    <xdr:graphicFrame macro="">
      <xdr:nvGraphicFramePr>
        <xdr:cNvPr id="7" name="Chart 6">
          <a:extLst>
            <a:ext uri="{FF2B5EF4-FFF2-40B4-BE49-F238E27FC236}">
              <a16:creationId xmlns:a16="http://schemas.microsoft.com/office/drawing/2014/main" id="{02F27201-999C-4A3A-9E2A-4D271778F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523345</xdr:colOff>
      <xdr:row>115</xdr:row>
      <xdr:rowOff>42862</xdr:rowOff>
    </xdr:from>
    <xdr:to>
      <xdr:col>6</xdr:col>
      <xdr:colOff>584200</xdr:colOff>
      <xdr:row>129</xdr:row>
      <xdr:rowOff>119062</xdr:rowOff>
    </xdr:to>
    <xdr:graphicFrame macro="">
      <xdr:nvGraphicFramePr>
        <xdr:cNvPr id="8" name="Chart 7">
          <a:extLst>
            <a:ext uri="{FF2B5EF4-FFF2-40B4-BE49-F238E27FC236}">
              <a16:creationId xmlns:a16="http://schemas.microsoft.com/office/drawing/2014/main" id="{91FC50B1-F44C-4837-B492-3F6A7B0D97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1044255</xdr:colOff>
      <xdr:row>65</xdr:row>
      <xdr:rowOff>95037</xdr:rowOff>
    </xdr:from>
    <xdr:to>
      <xdr:col>18</xdr:col>
      <xdr:colOff>107951</xdr:colOff>
      <xdr:row>78</xdr:row>
      <xdr:rowOff>8255</xdr:rowOff>
    </xdr:to>
    <xdr:graphicFrame macro="">
      <xdr:nvGraphicFramePr>
        <xdr:cNvPr id="11" name="Chart 10">
          <a:extLst>
            <a:ext uri="{FF2B5EF4-FFF2-40B4-BE49-F238E27FC236}">
              <a16:creationId xmlns:a16="http://schemas.microsoft.com/office/drawing/2014/main" id="{7E3F3C22-58EE-4878-A341-7EFF84634F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624098</xdr:colOff>
      <xdr:row>82</xdr:row>
      <xdr:rowOff>151236</xdr:rowOff>
    </xdr:from>
    <xdr:to>
      <xdr:col>2</xdr:col>
      <xdr:colOff>1811867</xdr:colOff>
      <xdr:row>93</xdr:row>
      <xdr:rowOff>170180</xdr:rowOff>
    </xdr:to>
    <xdr:graphicFrame macro="">
      <xdr:nvGraphicFramePr>
        <xdr:cNvPr id="13" name="Chart 12">
          <a:extLst>
            <a:ext uri="{FF2B5EF4-FFF2-40B4-BE49-F238E27FC236}">
              <a16:creationId xmlns:a16="http://schemas.microsoft.com/office/drawing/2014/main" id="{95FC64BE-EEDC-4998-B960-116E01338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9525</xdr:colOff>
      <xdr:row>82</xdr:row>
      <xdr:rowOff>180975</xdr:rowOff>
    </xdr:from>
    <xdr:to>
      <xdr:col>10</xdr:col>
      <xdr:colOff>595314</xdr:colOff>
      <xdr:row>94</xdr:row>
      <xdr:rowOff>14288</xdr:rowOff>
    </xdr:to>
    <xdr:graphicFrame macro="">
      <xdr:nvGraphicFramePr>
        <xdr:cNvPr id="14" name="Chart 13">
          <a:extLst>
            <a:ext uri="{FF2B5EF4-FFF2-40B4-BE49-F238E27FC236}">
              <a16:creationId xmlns:a16="http://schemas.microsoft.com/office/drawing/2014/main" id="{9603E1CB-80D6-4482-9E6C-3CBF3573C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xdr:colOff>
      <xdr:row>0</xdr:row>
      <xdr:rowOff>66675</xdr:rowOff>
    </xdr:from>
    <xdr:ext cx="10382250" cy="781240"/>
    <xdr:sp macro="" textlink="">
      <xdr:nvSpPr>
        <xdr:cNvPr id="2" name="TextBox 1">
          <a:extLst>
            <a:ext uri="{FF2B5EF4-FFF2-40B4-BE49-F238E27FC236}">
              <a16:creationId xmlns:a16="http://schemas.microsoft.com/office/drawing/2014/main" id="{CEE1CE73-AE94-479C-B001-2543588FDE7F}"/>
            </a:ext>
          </a:extLst>
        </xdr:cNvPr>
        <xdr:cNvSpPr txBox="1"/>
      </xdr:nvSpPr>
      <xdr:spPr>
        <a:xfrm>
          <a:off x="609600" y="66675"/>
          <a:ext cx="10382250" cy="78124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Creating the </a:t>
          </a:r>
          <a:r>
            <a:rPr lang="en-US" sz="1100" baseline="0"/>
            <a:t> </a:t>
          </a:r>
          <a:r>
            <a:rPr lang="en-US" sz="1100"/>
            <a:t>Facility</a:t>
          </a:r>
          <a:r>
            <a:rPr lang="en-US" sz="1100" baseline="0"/>
            <a:t> </a:t>
          </a:r>
          <a:r>
            <a:rPr lang="en-US" sz="1100"/>
            <a:t>Master List tab is</a:t>
          </a:r>
          <a:r>
            <a:rPr lang="en-US" sz="1100" baseline="0"/>
            <a:t> </a:t>
          </a:r>
          <a:r>
            <a:rPr lang="en-US" sz="1100" b="1" baseline="0">
              <a:solidFill>
                <a:srgbClr val="FF0000"/>
              </a:solidFill>
            </a:rPr>
            <a:t>Step 1 </a:t>
          </a:r>
          <a:r>
            <a:rPr lang="en-US" sz="1100" baseline="0"/>
            <a:t>in a municipal GHG inventory.  List the facilities or groupings you will report in the GHG inventory.  Because utility and community records have different names for things, adopt a "common" name people recognize.   Large facilities like "Town Hall" are typically are listed separately, but you can group similar infrastructure like "Pump Houses" into a single </a:t>
          </a:r>
          <a:r>
            <a:rPr lang="en-US" sz="1100" b="1" baseline="0"/>
            <a:t>Facility/Group </a:t>
          </a:r>
          <a:r>
            <a:rPr lang="en-US" sz="1100" baseline="0"/>
            <a:t>name, and list the </a:t>
          </a:r>
          <a:r>
            <a:rPr lang="en-US" sz="1100" b="1" baseline="0"/>
            <a:t>Individual</a:t>
          </a:r>
          <a:r>
            <a:rPr lang="en-US" sz="1100" baseline="0"/>
            <a:t> pumps in column C.   Communities may group multiple buildings on a campus or in a park in one grouping.  Next, identify the ICLEI GHG REporting Sector and address of the facility.  Finally, </a:t>
          </a:r>
          <a:r>
            <a:rPr lang="en-US" sz="1100" baseline="0">
              <a:solidFill>
                <a:schemeClr val="tx1"/>
              </a:solidFill>
              <a:effectLst/>
              <a:latin typeface="+mn-lt"/>
              <a:ea typeface="+mn-ea"/>
              <a:cs typeface="+mn-cs"/>
            </a:rPr>
            <a:t>identify what energy sources in each facility as yes or -- (no).</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581025</xdr:colOff>
      <xdr:row>0</xdr:row>
      <xdr:rowOff>104775</xdr:rowOff>
    </xdr:from>
    <xdr:ext cx="9172575" cy="609013"/>
    <xdr:sp macro="" textlink="">
      <xdr:nvSpPr>
        <xdr:cNvPr id="2" name="TextBox 1">
          <a:extLst>
            <a:ext uri="{FF2B5EF4-FFF2-40B4-BE49-F238E27FC236}">
              <a16:creationId xmlns:a16="http://schemas.microsoft.com/office/drawing/2014/main" id="{FEADBA30-7ED3-4B1D-AF79-8F630AB3795D}"/>
            </a:ext>
          </a:extLst>
        </xdr:cNvPr>
        <xdr:cNvSpPr txBox="1"/>
      </xdr:nvSpPr>
      <xdr:spPr>
        <a:xfrm>
          <a:off x="581025" y="104775"/>
          <a:ext cx="9172575" cy="609013"/>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Creating the Energy Provider Accounts</a:t>
          </a:r>
          <a:r>
            <a:rPr lang="en-US" sz="1100"/>
            <a:t> tab</a:t>
          </a:r>
          <a:r>
            <a:rPr lang="en-US" sz="1100" baseline="0"/>
            <a:t> is </a:t>
          </a:r>
          <a:r>
            <a:rPr lang="en-US" sz="1100" b="1" baseline="0">
              <a:solidFill>
                <a:srgbClr val="FF0000"/>
              </a:solidFill>
            </a:rPr>
            <a:t>Step 2</a:t>
          </a:r>
          <a:r>
            <a:rPr lang="en-US" sz="1100" baseline="0"/>
            <a:t>.  List each </a:t>
          </a:r>
          <a:r>
            <a:rPr lang="en-US" sz="1100"/>
            <a:t>unique utility</a:t>
          </a:r>
          <a:r>
            <a:rPr lang="en-US" sz="1100" baseline="0"/>
            <a:t> or energy supplier account linked </a:t>
          </a:r>
          <a:r>
            <a:rPr lang="en-US" sz="1100" b="0" baseline="0"/>
            <a:t>to</a:t>
          </a:r>
          <a:r>
            <a:rPr lang="en-US" sz="1100" b="1" baseline="0"/>
            <a:t> Facility/Group Name</a:t>
          </a:r>
          <a:r>
            <a:rPr lang="en-US" sz="1100" baseline="0"/>
            <a:t>.  There is one row for each type, so if a utility provides natural gas and electricity, it appears in two rows.  </a:t>
          </a:r>
          <a:r>
            <a:rPr lang="en-US" sz="1100" baseline="0">
              <a:solidFill>
                <a:schemeClr val="tx1"/>
              </a:solidFill>
              <a:effectLst/>
              <a:latin typeface="+mn-lt"/>
              <a:ea typeface="+mn-ea"/>
              <a:cs typeface="+mn-cs"/>
            </a:rPr>
            <a:t>For campuses and groupings you may have multiple accounts linked.  </a:t>
          </a:r>
          <a:r>
            <a:rPr lang="en-US" sz="1100" baseline="0"/>
            <a:t>If fuel oil or propane is clearly linked to a facility, you can list it here.  If not, tank fuels can be accounted for in a separate tab.  </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4482509" cy="264560"/>
    <xdr:sp macro="" textlink="">
      <xdr:nvSpPr>
        <xdr:cNvPr id="2" name="TextBox 1">
          <a:extLst>
            <a:ext uri="{FF2B5EF4-FFF2-40B4-BE49-F238E27FC236}">
              <a16:creationId xmlns:a16="http://schemas.microsoft.com/office/drawing/2014/main" id="{A17C901E-3642-43C0-8FE5-0EDE38D09E7C}"/>
            </a:ext>
          </a:extLst>
        </xdr:cNvPr>
        <xdr:cNvSpPr txBox="1"/>
      </xdr:nvSpPr>
      <xdr:spPr>
        <a:xfrm>
          <a:off x="342900" y="0"/>
          <a:ext cx="4482509" cy="26456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rgbClr val="FF0000"/>
              </a:solidFill>
            </a:rPr>
            <a:t>Step 4</a:t>
          </a:r>
          <a:r>
            <a:rPr lang="en-US" sz="1100"/>
            <a:t>:</a:t>
          </a:r>
          <a:r>
            <a:rPr lang="en-US" sz="1100" baseline="0"/>
            <a:t> </a:t>
          </a:r>
          <a:r>
            <a:rPr lang="en-US" sz="1100"/>
            <a:t>Enter tank fuel information, propane and heating</a:t>
          </a:r>
          <a:r>
            <a:rPr lang="en-US" sz="1100" baseline="0"/>
            <a:t> oil, including year.</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7620</xdr:colOff>
      <xdr:row>0</xdr:row>
      <xdr:rowOff>15240</xdr:rowOff>
    </xdr:from>
    <xdr:ext cx="4945521" cy="264560"/>
    <xdr:sp macro="" textlink="">
      <xdr:nvSpPr>
        <xdr:cNvPr id="2" name="TextBox 1">
          <a:extLst>
            <a:ext uri="{FF2B5EF4-FFF2-40B4-BE49-F238E27FC236}">
              <a16:creationId xmlns:a16="http://schemas.microsoft.com/office/drawing/2014/main" id="{63C4988C-AC06-4F6A-88C2-FCACC6C582BE}"/>
            </a:ext>
          </a:extLst>
        </xdr:cNvPr>
        <xdr:cNvSpPr txBox="1"/>
      </xdr:nvSpPr>
      <xdr:spPr>
        <a:xfrm>
          <a:off x="160020" y="15240"/>
          <a:ext cx="4945521" cy="26456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rgbClr val="FF0000"/>
              </a:solidFill>
            </a:rPr>
            <a:t>Step 5</a:t>
          </a:r>
          <a:r>
            <a:rPr lang="en-US" sz="1100"/>
            <a:t>:</a:t>
          </a:r>
          <a:r>
            <a:rPr lang="en-US" sz="1100" baseline="0"/>
            <a:t> </a:t>
          </a:r>
          <a:r>
            <a:rPr lang="en-US" sz="1100"/>
            <a:t>Enter</a:t>
          </a:r>
          <a:r>
            <a:rPr lang="en-US" sz="1100" baseline="0"/>
            <a:t> f</a:t>
          </a:r>
          <a:r>
            <a:rPr lang="en-US" sz="1100"/>
            <a:t>uel</a:t>
          </a:r>
          <a:r>
            <a:rPr lang="en-US" sz="1100" baseline="0"/>
            <a:t> consumption data, by year. Department is optional if you have it</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106602</xdr:colOff>
      <xdr:row>21</xdr:row>
      <xdr:rowOff>25550</xdr:rowOff>
    </xdr:from>
    <xdr:ext cx="5957013" cy="3077059"/>
    <xdr:pic>
      <xdr:nvPicPr>
        <xdr:cNvPr id="2" name="Picture 1">
          <a:extLst>
            <a:ext uri="{FF2B5EF4-FFF2-40B4-BE49-F238E27FC236}">
              <a16:creationId xmlns:a16="http://schemas.microsoft.com/office/drawing/2014/main" id="{1BF61D96-3FEB-49FC-9C6E-EFC3C41CB77B}"/>
            </a:ext>
          </a:extLst>
        </xdr:cNvPr>
        <xdr:cNvPicPr>
          <a:picLocks noChangeAspect="1"/>
        </xdr:cNvPicPr>
      </xdr:nvPicPr>
      <xdr:blipFill>
        <a:blip xmlns:r="http://schemas.openxmlformats.org/officeDocument/2006/relationships" r:embed="rId1"/>
        <a:stretch>
          <a:fillRect/>
        </a:stretch>
      </xdr:blipFill>
      <xdr:spPr>
        <a:xfrm>
          <a:off x="580947" y="3993665"/>
          <a:ext cx="5957013" cy="3077059"/>
        </a:xfrm>
        <a:prstGeom prst="rect">
          <a:avLst/>
        </a:prstGeom>
        <a:solidFill>
          <a:schemeClr val="bg1"/>
        </a:solidFill>
      </xdr:spPr>
    </xdr:pic>
    <xdr:clientData/>
  </xdr:oneCellAnchor>
  <xdr:oneCellAnchor>
    <xdr:from>
      <xdr:col>1</xdr:col>
      <xdr:colOff>98425</xdr:colOff>
      <xdr:row>35</xdr:row>
      <xdr:rowOff>139700</xdr:rowOff>
    </xdr:from>
    <xdr:ext cx="5976620" cy="3073400"/>
    <xdr:pic>
      <xdr:nvPicPr>
        <xdr:cNvPr id="3" name="Picture 2">
          <a:extLst>
            <a:ext uri="{FF2B5EF4-FFF2-40B4-BE49-F238E27FC236}">
              <a16:creationId xmlns:a16="http://schemas.microsoft.com/office/drawing/2014/main" id="{8B319BE6-1B72-4F52-A4A0-980923268080}"/>
            </a:ext>
          </a:extLst>
        </xdr:cNvPr>
        <xdr:cNvPicPr>
          <a:picLocks noChangeAspect="1"/>
        </xdr:cNvPicPr>
      </xdr:nvPicPr>
      <xdr:blipFill>
        <a:blip xmlns:r="http://schemas.openxmlformats.org/officeDocument/2006/relationships" r:embed="rId2"/>
        <a:stretch>
          <a:fillRect/>
        </a:stretch>
      </xdr:blipFill>
      <xdr:spPr>
        <a:xfrm>
          <a:off x="570865" y="6641465"/>
          <a:ext cx="5976620" cy="3073400"/>
        </a:xfrm>
        <a:prstGeom prst="rect">
          <a:avLst/>
        </a:prstGeom>
        <a:solidFill>
          <a:schemeClr val="bg1"/>
        </a:solidFill>
      </xdr:spPr>
    </xdr:pic>
    <xdr:clientData/>
  </xdr:oneCellAnchor>
  <xdr:oneCellAnchor>
    <xdr:from>
      <xdr:col>6</xdr:col>
      <xdr:colOff>952500</xdr:colOff>
      <xdr:row>16</xdr:row>
      <xdr:rowOff>19050</xdr:rowOff>
    </xdr:from>
    <xdr:ext cx="184731" cy="264560"/>
    <xdr:sp macro="" textlink="">
      <xdr:nvSpPr>
        <xdr:cNvPr id="4" name="TextBox 3">
          <a:extLst>
            <a:ext uri="{FF2B5EF4-FFF2-40B4-BE49-F238E27FC236}">
              <a16:creationId xmlns:a16="http://schemas.microsoft.com/office/drawing/2014/main" id="{FCB830F3-4378-4258-B51C-CCA5151879D5}"/>
            </a:ext>
          </a:extLst>
        </xdr:cNvPr>
        <xdr:cNvSpPr txBox="1"/>
      </xdr:nvSpPr>
      <xdr:spPr>
        <a:xfrm>
          <a:off x="8705850" y="3082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161925</xdr:colOff>
      <xdr:row>7</xdr:row>
      <xdr:rowOff>142875</xdr:rowOff>
    </xdr:from>
    <xdr:ext cx="184731" cy="264560"/>
    <xdr:sp macro="" textlink="">
      <xdr:nvSpPr>
        <xdr:cNvPr id="5" name="TextBox 4">
          <a:extLst>
            <a:ext uri="{FF2B5EF4-FFF2-40B4-BE49-F238E27FC236}">
              <a16:creationId xmlns:a16="http://schemas.microsoft.com/office/drawing/2014/main" id="{73991A5C-5009-4D0B-855D-1471285046F6}"/>
            </a:ext>
          </a:extLst>
        </xdr:cNvPr>
        <xdr:cNvSpPr txBox="1"/>
      </xdr:nvSpPr>
      <xdr:spPr>
        <a:xfrm>
          <a:off x="640080" y="1407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361951</xdr:colOff>
      <xdr:row>1</xdr:row>
      <xdr:rowOff>161924</xdr:rowOff>
    </xdr:from>
    <xdr:ext cx="8458200" cy="953466"/>
    <xdr:sp macro="" textlink="">
      <xdr:nvSpPr>
        <xdr:cNvPr id="6" name="TextBox 5">
          <a:extLst>
            <a:ext uri="{FF2B5EF4-FFF2-40B4-BE49-F238E27FC236}">
              <a16:creationId xmlns:a16="http://schemas.microsoft.com/office/drawing/2014/main" id="{4F3CC1A8-B1A7-49B7-AC54-B0E7C4F3EF1B}"/>
            </a:ext>
          </a:extLst>
        </xdr:cNvPr>
        <xdr:cNvSpPr txBox="1"/>
      </xdr:nvSpPr>
      <xdr:spPr>
        <a:xfrm>
          <a:off x="358141" y="344804"/>
          <a:ext cx="8458200" cy="953466"/>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Typical modern WWTPs are fully aerobic and do not have methance emissions during processes, unless sludge is digested to make methane gas which is usually consumed for flared before released.  If digesters</a:t>
          </a:r>
          <a:r>
            <a:rPr lang="en-US" sz="1100" baseline="0"/>
            <a:t> are used and methane is vented to the air, additional calcuations will be needed.  </a:t>
          </a:r>
        </a:p>
        <a:p>
          <a:endParaRPr lang="en-US" sz="1100" baseline="0"/>
        </a:p>
        <a:p>
          <a:r>
            <a:rPr lang="en-US" sz="1100" baseline="0"/>
            <a:t>Most plants create N2O during processes, and also release nitrogen in effluence which also creates emissiosn downstream.</a:t>
          </a:r>
          <a:endParaRPr lang="en-US" sz="1100"/>
        </a:p>
      </xdr:txBody>
    </xdr:sp>
    <xdr:clientData/>
  </xdr:oneCellAnchor>
  <xdr:oneCellAnchor>
    <xdr:from>
      <xdr:col>1</xdr:col>
      <xdr:colOff>161925</xdr:colOff>
      <xdr:row>8</xdr:row>
      <xdr:rowOff>142875</xdr:rowOff>
    </xdr:from>
    <xdr:ext cx="184731" cy="264560"/>
    <xdr:sp macro="" textlink="">
      <xdr:nvSpPr>
        <xdr:cNvPr id="7" name="TextBox 6">
          <a:extLst>
            <a:ext uri="{FF2B5EF4-FFF2-40B4-BE49-F238E27FC236}">
              <a16:creationId xmlns:a16="http://schemas.microsoft.com/office/drawing/2014/main" id="{51ED41FB-7A76-403D-9D38-3012F6C8E98A}"/>
            </a:ext>
          </a:extLst>
        </xdr:cNvPr>
        <xdr:cNvSpPr txBox="1"/>
      </xdr:nvSpPr>
      <xdr:spPr>
        <a:xfrm>
          <a:off x="640080" y="15887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11</xdr:row>
      <xdr:rowOff>85724</xdr:rowOff>
    </xdr:from>
    <xdr:ext cx="7229475" cy="953466"/>
    <xdr:sp macro="" textlink="">
      <xdr:nvSpPr>
        <xdr:cNvPr id="2" name="TextBox 1">
          <a:extLst>
            <a:ext uri="{FF2B5EF4-FFF2-40B4-BE49-F238E27FC236}">
              <a16:creationId xmlns:a16="http://schemas.microsoft.com/office/drawing/2014/main" id="{C293F6DC-10C7-44B7-93C4-F2BF1AE45535}"/>
            </a:ext>
          </a:extLst>
        </xdr:cNvPr>
        <xdr:cNvSpPr txBox="1"/>
      </xdr:nvSpPr>
      <xdr:spPr>
        <a:xfrm>
          <a:off x="285750" y="2276474"/>
          <a:ext cx="7229475" cy="953466"/>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NOTE: The "CO2e" emission factors account for the small contribution</a:t>
          </a:r>
          <a:r>
            <a:rPr lang="en-US" sz="1100" baseline="0"/>
            <a:t> of methane (CH4) and nitrous oxide (N2O) to the carbon footprint a fuel.  They typically represent collectively 1.5 - 2% of the total carbon footprint.  Unlike CO2, emissions depend on technology used to burn the fuels and are complicated to estimate.  Following the recommendation of the New York Regional GHG Inventory Guidance referenced below, for the stationary fuels this tool simply adds 1.9% of the value of the CO2 factor from the the US EIA tables to derive the CO2e factor.</a:t>
          </a:r>
          <a:endParaRPr lang="en-US" sz="1100"/>
        </a:p>
      </xdr:txBody>
    </xdr:sp>
    <xdr:clientData/>
  </xdr:oneCellAnchor>
  <xdr:oneCellAnchor>
    <xdr:from>
      <xdr:col>7</xdr:col>
      <xdr:colOff>7619</xdr:colOff>
      <xdr:row>11</xdr:row>
      <xdr:rowOff>11430</xdr:rowOff>
    </xdr:from>
    <xdr:ext cx="3248025" cy="3536866"/>
    <xdr:sp macro="" textlink="">
      <xdr:nvSpPr>
        <xdr:cNvPr id="4" name="TextBox 3">
          <a:extLst>
            <a:ext uri="{FF2B5EF4-FFF2-40B4-BE49-F238E27FC236}">
              <a16:creationId xmlns:a16="http://schemas.microsoft.com/office/drawing/2014/main" id="{BCFB58E0-C997-4B9A-9BA6-2EF5074AF170}"/>
            </a:ext>
          </a:extLst>
        </xdr:cNvPr>
        <xdr:cNvSpPr txBox="1"/>
      </xdr:nvSpPr>
      <xdr:spPr>
        <a:xfrm>
          <a:off x="7799069" y="2116455"/>
          <a:ext cx="3248025" cy="3536866"/>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solidFill>
                <a:schemeClr val="tx1"/>
              </a:solidFill>
              <a:effectLst/>
              <a:latin typeface="+mn-lt"/>
              <a:ea typeface="+mn-ea"/>
              <a:cs typeface="+mn-cs"/>
            </a:rPr>
            <a:t>The Emissions &amp; Generation Resource Integrated Database (eGRID) is a comprehensive inventory of environmental attributes of electric power systems. The preeminent source of air emission data for the electric power sector, eGRID is based on available plant-specific data for all U.S. electricity generating plants that provide power to the electric grid and report data to the U.S. government. eGRID uses data from the </a:t>
          </a:r>
          <a:r>
            <a:rPr lang="en-US" sz="1100" b="0" i="0">
              <a:solidFill>
                <a:schemeClr val="tx1"/>
              </a:solidFill>
              <a:effectLst/>
              <a:latin typeface="+mn-lt"/>
              <a:ea typeface="+mn-ea"/>
              <a:cs typeface="+mn-cs"/>
              <a:hlinkClick xmlns:r="http://schemas.openxmlformats.org/officeDocument/2006/relationships" r:id=""/>
            </a:rPr>
            <a:t>Energy Information Administration (EIA)</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Forms EIA-860 and EIA-923 and </a:t>
          </a:r>
          <a:r>
            <a:rPr lang="en-US" sz="1100" b="0" i="0">
              <a:solidFill>
                <a:schemeClr val="tx1"/>
              </a:solidFill>
              <a:effectLst/>
              <a:latin typeface="+mn-lt"/>
              <a:ea typeface="+mn-ea"/>
              <a:cs typeface="+mn-cs"/>
              <a:hlinkClick xmlns:r="http://schemas.openxmlformats.org/officeDocument/2006/relationships" r:id=""/>
            </a:rPr>
            <a:t>EPA’s Clean Air Markets Program Data</a:t>
          </a:r>
          <a:r>
            <a:rPr lang="en-US" sz="1100" b="0" i="0">
              <a:solidFill>
                <a:schemeClr val="tx1"/>
              </a:solidFill>
              <a:effectLst/>
              <a:latin typeface="+mn-lt"/>
              <a:ea typeface="+mn-ea"/>
              <a:cs typeface="+mn-cs"/>
            </a:rPr>
            <a:t>. Emission data from EPA are carefully integrated with generation data from EIA to produce useful values like pounds of emissions per megawatt-hour of electricity generation (lb/MWh), which allows direct comparison of the environmental attributes of electricity generation. eGRID also provides aggregated data by state, U.S. total, and by three different sets of electric grid boundaries (i.e., balancing authority area, NERC region, and eGRID subregion).</a:t>
          </a:r>
          <a:endParaRPr lang="en-US"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tara.donadio/Desktop/GHG%20Gov%20Ops%20Inventories/Albany_County_GHG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y Categories"/>
      <sheetName val="Tables &amp; Figures"/>
      <sheetName val="Nat Gas &amp; Electricity"/>
      <sheetName val="Gasoline &amp; Diesel"/>
      <sheetName val="Wastewater Treatment"/>
      <sheetName val="Fuel Oil"/>
      <sheetName val="Reference"/>
      <sheetName val="Diesel &amp; Gasoline Ref"/>
    </sheetNames>
    <sheetDataSet>
      <sheetData sheetId="0">
        <row r="4">
          <cell r="H4" t="str">
            <v>Bldgs &amp; Other Facilities</v>
          </cell>
        </row>
        <row r="5">
          <cell r="H5" t="str">
            <v>Vehicle Fleet</v>
          </cell>
        </row>
        <row r="6">
          <cell r="H6" t="str">
            <v>Wastewater Treatment</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epa.gov/system/files/documents/2022-01/egrid2020_summary_tables.xlsx" TargetMode="External"/><Relationship Id="rId7" Type="http://schemas.openxmlformats.org/officeDocument/2006/relationships/drawing" Target="../drawings/drawing8.xml"/><Relationship Id="rId2" Type="http://schemas.openxmlformats.org/officeDocument/2006/relationships/hyperlink" Target="https://www.ghgprotocol.org/sites/default/files/ghgp/Global-Warming-Potential-Values%20%28Feb%2016%202016%29_1.pdf" TargetMode="External"/><Relationship Id="rId1" Type="http://schemas.openxmlformats.org/officeDocument/2006/relationships/hyperlink" Target="https://www.eia.gov/environment/emissions/co2_vol_mass.php" TargetMode="External"/><Relationship Id="rId6" Type="http://schemas.openxmlformats.org/officeDocument/2006/relationships/printerSettings" Target="../printerSettings/printerSettings10.bin"/><Relationship Id="rId5" Type="http://schemas.openxmlformats.org/officeDocument/2006/relationships/hyperlink" Target="https://climatesmart.ny.gov/fileadmin/csc/documents/GHG_Inventories/ghgguide.pdf" TargetMode="External"/><Relationship Id="rId4" Type="http://schemas.openxmlformats.org/officeDocument/2006/relationships/hyperlink" Target="https://www.epa.gov/system/files/documents/2022-01/egrid2020_data_metric.xlsx" TargetMode="External"/><Relationship Id="rId9"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ia.gov/environment/emissions/co2_vol_mas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5942-F8CC-4AF8-881F-D35FE9AC22E6}">
  <sheetPr>
    <tabColor rgb="FFFF0000"/>
  </sheetPr>
  <dimension ref="A1"/>
  <sheetViews>
    <sheetView workbookViewId="0">
      <selection activeCell="S17" sqref="S17"/>
    </sheetView>
  </sheetViews>
  <sheetFormatPr defaultRowHeight="15" x14ac:dyDescent="0.25"/>
  <sheetData/>
  <sheetProtection algorithmName="SHA-512" hashValue="Qh6lxhYprVEGyJEbT1EURjs867vqYe8Rv+DZ+aa+z7r4PHA3bWc2WNiN9ubjKPfMZu8/cqZx7f6divugFneP9g==" saltValue="eaqQekZ7+c6wMt4MAto0q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750EA-C39F-44EF-AA47-A9EEB8B21E03}">
  <sheetPr>
    <tabColor theme="2" tint="-0.749992370372631"/>
  </sheetPr>
  <dimension ref="A1:L66"/>
  <sheetViews>
    <sheetView workbookViewId="0">
      <selection activeCell="A22" sqref="A22:XFD22"/>
    </sheetView>
  </sheetViews>
  <sheetFormatPr defaultRowHeight="15" x14ac:dyDescent="0.25"/>
  <cols>
    <col min="1" max="1" width="27.42578125" customWidth="1"/>
    <col min="2" max="2" width="10.140625" customWidth="1"/>
    <col min="3" max="3" width="39.140625" customWidth="1"/>
    <col min="4" max="4" width="20.5703125" customWidth="1"/>
    <col min="5" max="5" width="14.42578125" style="36" customWidth="1"/>
    <col min="6" max="8" width="12.85546875" style="36" customWidth="1"/>
    <col min="11" max="11" width="14" customWidth="1"/>
    <col min="12" max="12" width="9.140625" style="61"/>
  </cols>
  <sheetData>
    <row r="1" spans="1:11" ht="38.25" customHeight="1" thickBot="1" x14ac:dyDescent="0.3">
      <c r="A1" s="58" t="s">
        <v>176</v>
      </c>
      <c r="B1" s="59"/>
      <c r="C1" s="59"/>
      <c r="D1" s="59"/>
      <c r="E1" s="82"/>
      <c r="F1" s="82"/>
      <c r="G1" s="82"/>
      <c r="H1" s="81"/>
      <c r="I1" s="59"/>
      <c r="J1" s="59"/>
      <c r="K1" s="90"/>
    </row>
    <row r="2" spans="1:11" ht="15.75" thickBot="1" x14ac:dyDescent="0.3">
      <c r="A2" s="60"/>
      <c r="B2" s="61"/>
      <c r="C2" s="61"/>
      <c r="D2" s="61"/>
      <c r="E2" s="79"/>
      <c r="F2" s="79"/>
      <c r="G2" s="79"/>
      <c r="H2" s="79"/>
      <c r="I2" s="61"/>
      <c r="J2" s="61"/>
      <c r="K2" s="109"/>
    </row>
    <row r="3" spans="1:11" x14ac:dyDescent="0.25">
      <c r="A3" s="62" t="s">
        <v>118</v>
      </c>
      <c r="B3" s="76">
        <f>'GHG Inventory'!Y17</f>
        <v>113.32380086866441</v>
      </c>
      <c r="C3" s="61"/>
      <c r="D3" s="61"/>
      <c r="E3" s="79"/>
      <c r="F3" s="79"/>
      <c r="G3" s="79"/>
      <c r="H3" s="79"/>
      <c r="I3" s="61"/>
      <c r="J3" s="61"/>
      <c r="K3" s="91"/>
    </row>
    <row r="4" spans="1:11" ht="15.75" thickBot="1" x14ac:dyDescent="0.3">
      <c r="A4" s="63" t="s">
        <v>85</v>
      </c>
      <c r="B4" s="64">
        <v>0.2</v>
      </c>
      <c r="C4" s="61"/>
      <c r="D4" s="61"/>
      <c r="E4" s="79"/>
      <c r="F4" s="79"/>
      <c r="G4" s="79"/>
      <c r="H4" s="79"/>
      <c r="I4" s="61"/>
      <c r="J4" s="61"/>
      <c r="K4" s="91"/>
    </row>
    <row r="5" spans="1:11" ht="16.5" thickTop="1" thickBot="1" x14ac:dyDescent="0.3">
      <c r="A5" s="65" t="s">
        <v>119</v>
      </c>
      <c r="B5" s="77">
        <f>B3*B4</f>
        <v>22.664760173732883</v>
      </c>
      <c r="C5" s="61"/>
      <c r="D5" s="61"/>
      <c r="E5" s="79"/>
      <c r="F5" s="79"/>
      <c r="G5" s="79"/>
      <c r="H5" s="79"/>
      <c r="I5" s="61"/>
      <c r="J5" s="61"/>
      <c r="K5" s="91"/>
    </row>
    <row r="6" spans="1:11" ht="15.75" thickBot="1" x14ac:dyDescent="0.3">
      <c r="A6" s="60"/>
      <c r="B6" s="61"/>
      <c r="C6" s="61"/>
      <c r="D6" s="61"/>
      <c r="E6" s="79"/>
      <c r="F6" s="79"/>
      <c r="G6" s="79"/>
      <c r="H6" s="79"/>
      <c r="I6" s="61"/>
      <c r="J6" s="61"/>
      <c r="K6" s="91"/>
    </row>
    <row r="7" spans="1:11" x14ac:dyDescent="0.25">
      <c r="A7" s="62" t="s">
        <v>120</v>
      </c>
      <c r="B7" s="78">
        <f>SUM(D:D)</f>
        <v>0</v>
      </c>
      <c r="C7" s="61"/>
      <c r="D7" s="61"/>
      <c r="E7" s="79"/>
      <c r="F7" s="79"/>
      <c r="G7" s="79"/>
      <c r="H7" s="79"/>
      <c r="I7" s="61"/>
      <c r="J7" s="61"/>
      <c r="K7" s="91"/>
    </row>
    <row r="8" spans="1:11" ht="15.75" thickBot="1" x14ac:dyDescent="0.3">
      <c r="A8" s="66" t="s">
        <v>86</v>
      </c>
      <c r="B8" s="67">
        <f>IFERROR(B7/B3," ")</f>
        <v>0</v>
      </c>
      <c r="C8" s="61"/>
      <c r="D8" s="61"/>
      <c r="E8" s="79"/>
      <c r="F8" s="79"/>
      <c r="G8" s="79"/>
      <c r="H8" s="79"/>
      <c r="I8" s="61"/>
      <c r="J8" s="61"/>
      <c r="K8" s="91"/>
    </row>
    <row r="9" spans="1:11" x14ac:dyDescent="0.25">
      <c r="A9" s="61"/>
      <c r="B9" s="61"/>
      <c r="C9" s="61"/>
      <c r="D9" s="61"/>
      <c r="E9" s="79"/>
      <c r="F9" s="79"/>
      <c r="G9" s="79"/>
      <c r="H9" s="79"/>
      <c r="I9" s="61"/>
      <c r="J9" s="61"/>
      <c r="K9" s="91"/>
    </row>
    <row r="10" spans="1:11" x14ac:dyDescent="0.25">
      <c r="A10" s="61"/>
      <c r="B10" s="61"/>
      <c r="C10" s="61"/>
      <c r="D10" s="61"/>
      <c r="E10" s="79"/>
      <c r="F10" s="79"/>
      <c r="G10" s="79"/>
      <c r="H10" s="79"/>
      <c r="I10" s="61"/>
      <c r="J10" s="61"/>
      <c r="K10" s="91"/>
    </row>
    <row r="11" spans="1:11" ht="15.75" thickBot="1" x14ac:dyDescent="0.3">
      <c r="A11" s="68"/>
      <c r="B11" s="69"/>
      <c r="C11" s="69"/>
      <c r="D11" s="69"/>
      <c r="E11" s="80"/>
      <c r="F11" s="80"/>
      <c r="G11" s="80"/>
      <c r="H11" s="80"/>
      <c r="I11" s="69"/>
      <c r="J11" s="69"/>
      <c r="K11" s="92"/>
    </row>
    <row r="12" spans="1:11" ht="33.75" customHeight="1" thickBot="1" x14ac:dyDescent="0.3">
      <c r="A12" s="70" t="s">
        <v>87</v>
      </c>
      <c r="B12" s="71"/>
      <c r="C12" s="71"/>
      <c r="D12" s="59"/>
      <c r="E12" s="81"/>
      <c r="F12" s="81"/>
      <c r="G12" s="81"/>
      <c r="H12" s="82"/>
      <c r="I12" s="89"/>
      <c r="J12" s="89"/>
      <c r="K12" s="90"/>
    </row>
    <row r="13" spans="1:11" ht="45" x14ac:dyDescent="0.25">
      <c r="A13" s="325" t="s">
        <v>88</v>
      </c>
      <c r="B13" s="326"/>
      <c r="C13" s="72" t="s">
        <v>89</v>
      </c>
      <c r="D13" s="102" t="s">
        <v>121</v>
      </c>
      <c r="E13" s="103" t="s">
        <v>122</v>
      </c>
      <c r="F13" s="104" t="s">
        <v>123</v>
      </c>
      <c r="G13" s="104" t="s">
        <v>124</v>
      </c>
      <c r="H13" s="105" t="s">
        <v>125</v>
      </c>
      <c r="I13" s="104" t="s">
        <v>126</v>
      </c>
      <c r="J13" s="104" t="s">
        <v>127</v>
      </c>
      <c r="K13" s="107" t="s">
        <v>128</v>
      </c>
    </row>
    <row r="14" spans="1:11" x14ac:dyDescent="0.25">
      <c r="A14" s="73" t="s">
        <v>90</v>
      </c>
      <c r="B14" s="15"/>
      <c r="C14" s="7" t="s">
        <v>110</v>
      </c>
      <c r="D14" s="86">
        <f>(E14/1000*'Factors and Sources'!$C$6/1000)+(F14/10*'Factors and Sources'!$C$7/1000)+(G14*'Factors and Sources'!$C$10/1000)+(H14*'Factors and Sources'!$C$13/1000)+(I14*'Factors and Sources'!$F$20/1000)+(J14*'Factors and Sources'!$F$21/1000)</f>
        <v>0</v>
      </c>
      <c r="E14" s="84"/>
      <c r="F14" s="34"/>
      <c r="G14" s="34"/>
      <c r="H14" s="87"/>
      <c r="I14" s="7"/>
      <c r="J14" s="7"/>
      <c r="K14" s="106">
        <f>IFERROR((D14/$B$3),"")</f>
        <v>0</v>
      </c>
    </row>
    <row r="15" spans="1:11" x14ac:dyDescent="0.25">
      <c r="A15" s="73" t="s">
        <v>90</v>
      </c>
      <c r="B15" s="15"/>
      <c r="C15" s="7" t="s">
        <v>91</v>
      </c>
      <c r="D15" s="86">
        <f>(E15/1000*'Factors and Sources'!$C$6/1000)+(F15/10*'Factors and Sources'!$C$7/1000)+(G15*'Factors and Sources'!$C$10/1000)+(H15*'Factors and Sources'!$C$13/1000)+(I15*'Factors and Sources'!$F$20/1000)+(J15*'Factors and Sources'!$F$21/1000)</f>
        <v>0</v>
      </c>
      <c r="E15" s="84"/>
      <c r="F15" s="34"/>
      <c r="G15" s="34"/>
      <c r="H15" s="87"/>
      <c r="I15" s="7"/>
      <c r="J15" s="7"/>
      <c r="K15" s="106">
        <f t="shared" ref="K15:K65" si="0">IFERROR((D15/$B$3),"")</f>
        <v>0</v>
      </c>
    </row>
    <row r="16" spans="1:11" x14ac:dyDescent="0.25">
      <c r="A16" s="73" t="s">
        <v>90</v>
      </c>
      <c r="B16" s="15"/>
      <c r="C16" s="7" t="s">
        <v>92</v>
      </c>
      <c r="D16" s="86">
        <f>(E16/1000*'Factors and Sources'!$C$6/1000)+(F16/10*'Factors and Sources'!$C$7/1000)+(G16*'Factors and Sources'!$C$10/1000)+(H16*'Factors and Sources'!$C$13/1000)+(I16*'Factors and Sources'!$F$20/1000)+(J16*'Factors and Sources'!$F$21/1000)</f>
        <v>0</v>
      </c>
      <c r="E16" s="84"/>
      <c r="F16" s="34"/>
      <c r="G16" s="34"/>
      <c r="H16" s="87"/>
      <c r="I16" s="7"/>
      <c r="J16" s="7"/>
      <c r="K16" s="106">
        <f t="shared" si="0"/>
        <v>0</v>
      </c>
    </row>
    <row r="17" spans="1:11" x14ac:dyDescent="0.25">
      <c r="A17" s="73" t="s">
        <v>90</v>
      </c>
      <c r="B17" s="15"/>
      <c r="C17" s="7" t="s">
        <v>93</v>
      </c>
      <c r="D17" s="86">
        <f>(E17/1000*'Factors and Sources'!$C$6/1000)+(F17/10*'Factors and Sources'!$C$7/1000)+(G17*'Factors and Sources'!$C$10/1000)+(H17*'Factors and Sources'!$C$13/1000)+(I17*'Factors and Sources'!$F$20/1000)+(J17*'Factors and Sources'!$F$21/1000)</f>
        <v>0</v>
      </c>
      <c r="E17" s="84"/>
      <c r="F17" s="34"/>
      <c r="G17" s="34"/>
      <c r="H17" s="87"/>
      <c r="I17" s="7"/>
      <c r="J17" s="7"/>
      <c r="K17" s="106">
        <f t="shared" si="0"/>
        <v>0</v>
      </c>
    </row>
    <row r="18" spans="1:11" x14ac:dyDescent="0.25">
      <c r="A18" s="73" t="s">
        <v>90</v>
      </c>
      <c r="B18" s="15"/>
      <c r="C18" s="7" t="s">
        <v>94</v>
      </c>
      <c r="D18" s="86">
        <f>(E18/1000*'Factors and Sources'!$C$6/1000)+(F18/10*'Factors and Sources'!$C$7/1000)+(G18*'Factors and Sources'!$C$10/1000)+(H18*'Factors and Sources'!$C$13/1000)+(I18*'Factors and Sources'!$F$20/1000)+(J18*'Factors and Sources'!$F$21/1000)</f>
        <v>0</v>
      </c>
      <c r="E18" s="84"/>
      <c r="F18" s="34"/>
      <c r="G18" s="34"/>
      <c r="H18" s="87"/>
      <c r="I18" s="7"/>
      <c r="J18" s="7"/>
      <c r="K18" s="106">
        <f t="shared" si="0"/>
        <v>0</v>
      </c>
    </row>
    <row r="19" spans="1:11" x14ac:dyDescent="0.25">
      <c r="A19" s="73" t="s">
        <v>95</v>
      </c>
      <c r="B19" s="15"/>
      <c r="C19" s="7" t="s">
        <v>96</v>
      </c>
      <c r="D19" s="86">
        <f>(E19/1000*'Factors and Sources'!$C$6/1000)+(F19/10*'Factors and Sources'!$C$7/1000)+(G19*'Factors and Sources'!$C$10/1000)+(H19*'Factors and Sources'!$C$13/1000)+(I19*'Factors and Sources'!$F$20/1000)+(J19*'Factors and Sources'!$F$21/1000)</f>
        <v>0</v>
      </c>
      <c r="E19" s="84"/>
      <c r="F19" s="34"/>
      <c r="G19" s="34"/>
      <c r="H19" s="87"/>
      <c r="I19" s="7"/>
      <c r="J19" s="7"/>
      <c r="K19" s="106">
        <f t="shared" si="0"/>
        <v>0</v>
      </c>
    </row>
    <row r="20" spans="1:11" x14ac:dyDescent="0.25">
      <c r="A20" s="73" t="s">
        <v>95</v>
      </c>
      <c r="B20" s="15"/>
      <c r="C20" s="7" t="s">
        <v>97</v>
      </c>
      <c r="D20" s="86">
        <f>(E20/1000*'Factors and Sources'!$C$6/1000)+(F20/10*'Factors and Sources'!$C$7/1000)+(G20*'Factors and Sources'!$C$10/1000)+(H20*'Factors and Sources'!$C$13/1000)+(I20*'Factors and Sources'!$F$20/1000)+(J20*'Factors and Sources'!$F$21/1000)</f>
        <v>0</v>
      </c>
      <c r="E20" s="84"/>
      <c r="F20" s="34"/>
      <c r="G20" s="34"/>
      <c r="H20" s="87"/>
      <c r="I20" s="7"/>
      <c r="J20" s="7"/>
      <c r="K20" s="106">
        <f t="shared" si="0"/>
        <v>0</v>
      </c>
    </row>
    <row r="21" spans="1:11" x14ac:dyDescent="0.25">
      <c r="A21" s="73" t="s">
        <v>95</v>
      </c>
      <c r="B21" s="15"/>
      <c r="C21" s="7" t="s">
        <v>98</v>
      </c>
      <c r="D21" s="86">
        <f>(E21/1000*'Factors and Sources'!$C$6/1000)+(F21/10*'Factors and Sources'!$C$7/1000)+(G21*'Factors and Sources'!$C$10/1000)+(H21*'Factors and Sources'!$C$13/1000)+(I21*'Factors and Sources'!$F$20/1000)+(J21*'Factors and Sources'!$F$21/1000)</f>
        <v>0</v>
      </c>
      <c r="E21" s="84"/>
      <c r="F21" s="34"/>
      <c r="G21" s="34"/>
      <c r="H21" s="87"/>
      <c r="I21" s="7"/>
      <c r="J21" s="7"/>
      <c r="K21" s="106">
        <f t="shared" si="0"/>
        <v>0</v>
      </c>
    </row>
    <row r="22" spans="1:11" x14ac:dyDescent="0.25">
      <c r="A22" s="73" t="s">
        <v>95</v>
      </c>
      <c r="B22" s="15"/>
      <c r="C22" s="7" t="s">
        <v>99</v>
      </c>
      <c r="D22" s="86">
        <f>(E22/1000*'Factors and Sources'!$C$6/1000)+(F22/10*'Factors and Sources'!$C$7/1000)+(G22*'Factors and Sources'!$C$10/1000)+(H22*'Factors and Sources'!$C$13/1000)+(I22*'Factors and Sources'!$F$20/1000)+(J22*'Factors and Sources'!$F$21/1000)</f>
        <v>0</v>
      </c>
      <c r="E22" s="84"/>
      <c r="F22" s="34"/>
      <c r="G22" s="34"/>
      <c r="H22" s="87"/>
      <c r="I22" s="7"/>
      <c r="J22" s="7"/>
      <c r="K22" s="106">
        <f t="shared" si="0"/>
        <v>0</v>
      </c>
    </row>
    <row r="23" spans="1:11" x14ac:dyDescent="0.25">
      <c r="A23" s="73" t="s">
        <v>100</v>
      </c>
      <c r="B23" s="15"/>
      <c r="C23" s="7" t="s">
        <v>101</v>
      </c>
      <c r="D23" s="86">
        <f>(E23/1000*'Factors and Sources'!$C$6/1000)+(F23/10*'Factors and Sources'!$C$7/1000)+(G23*'Factors and Sources'!$C$10/1000)+(H23*'Factors and Sources'!$C$13/1000)+(I23*'Factors and Sources'!$F$20/1000)+(J23*'Factors and Sources'!$F$21/1000)</f>
        <v>0</v>
      </c>
      <c r="E23" s="84"/>
      <c r="F23" s="34"/>
      <c r="G23" s="34"/>
      <c r="H23" s="87"/>
      <c r="I23" s="7"/>
      <c r="J23" s="7"/>
      <c r="K23" s="106">
        <f t="shared" si="0"/>
        <v>0</v>
      </c>
    </row>
    <row r="24" spans="1:11" x14ac:dyDescent="0.25">
      <c r="A24" s="73" t="s">
        <v>100</v>
      </c>
      <c r="B24" s="15"/>
      <c r="C24" s="7" t="s">
        <v>102</v>
      </c>
      <c r="D24" s="86">
        <f>(E24/1000*'Factors and Sources'!$C$6/1000)+(F24/10*'Factors and Sources'!$C$7/1000)+(G24*'Factors and Sources'!$C$10/1000)+(H24*'Factors and Sources'!$C$13/1000)+(I24*'Factors and Sources'!$F$20/1000)+(J24*'Factors and Sources'!$F$21/1000)</f>
        <v>0</v>
      </c>
      <c r="E24" s="84"/>
      <c r="F24" s="34"/>
      <c r="G24" s="34"/>
      <c r="H24" s="87"/>
      <c r="I24" s="7"/>
      <c r="J24" s="7"/>
      <c r="K24" s="106">
        <f t="shared" si="0"/>
        <v>0</v>
      </c>
    </row>
    <row r="25" spans="1:11" x14ac:dyDescent="0.25">
      <c r="A25" s="73" t="s">
        <v>100</v>
      </c>
      <c r="B25" s="15"/>
      <c r="C25" s="7" t="s">
        <v>103</v>
      </c>
      <c r="D25" s="86">
        <f>(E25/1000*'Factors and Sources'!$C$6/1000)+(F25/10*'Factors and Sources'!$C$7/1000)+(G25*'Factors and Sources'!$C$10/1000)+(H25*'Factors and Sources'!$C$13/1000)+(I25*'Factors and Sources'!$F$20/1000)+(J25*'Factors and Sources'!$F$21/1000)</f>
        <v>0</v>
      </c>
      <c r="E25" s="84"/>
      <c r="F25" s="34"/>
      <c r="G25" s="34"/>
      <c r="H25" s="87"/>
      <c r="I25" s="7"/>
      <c r="J25" s="7"/>
      <c r="K25" s="106">
        <f t="shared" si="0"/>
        <v>0</v>
      </c>
    </row>
    <row r="26" spans="1:11" x14ac:dyDescent="0.25">
      <c r="A26" s="73" t="s">
        <v>104</v>
      </c>
      <c r="B26" s="15"/>
      <c r="C26" s="7" t="s">
        <v>105</v>
      </c>
      <c r="D26" s="86">
        <f>(E26/1000*'Factors and Sources'!$C$6/1000)+(F26/10*'Factors and Sources'!$C$7/1000)+(G26*'Factors and Sources'!$C$10/1000)+(H26*'Factors and Sources'!$C$13/1000)+(I26*'Factors and Sources'!$F$20/1000)+(J26*'Factors and Sources'!$F$21/1000)</f>
        <v>0</v>
      </c>
      <c r="E26" s="84"/>
      <c r="F26" s="34"/>
      <c r="G26" s="34"/>
      <c r="H26" s="87"/>
      <c r="I26" s="7"/>
      <c r="J26" s="7"/>
      <c r="K26" s="106">
        <f t="shared" si="0"/>
        <v>0</v>
      </c>
    </row>
    <row r="27" spans="1:11" x14ac:dyDescent="0.25">
      <c r="A27" s="73" t="s">
        <v>104</v>
      </c>
      <c r="B27" s="15"/>
      <c r="C27" s="7" t="s">
        <v>106</v>
      </c>
      <c r="D27" s="86">
        <f>(E27/1000*'Factors and Sources'!$C$6/1000)+(F27/10*'Factors and Sources'!$C$7/1000)+(G27*'Factors and Sources'!$C$10/1000)+(H27*'Factors and Sources'!$C$13/1000)+(I27*'Factors and Sources'!$F$20/1000)+(J27*'Factors and Sources'!$F$21/1000)</f>
        <v>0</v>
      </c>
      <c r="E27" s="84"/>
      <c r="F27" s="34"/>
      <c r="G27" s="34"/>
      <c r="H27" s="87"/>
      <c r="I27" s="7"/>
      <c r="J27" s="7"/>
      <c r="K27" s="106">
        <f t="shared" si="0"/>
        <v>0</v>
      </c>
    </row>
    <row r="28" spans="1:11" x14ac:dyDescent="0.25">
      <c r="A28" s="73" t="s">
        <v>107</v>
      </c>
      <c r="B28" s="15"/>
      <c r="C28" s="7" t="s">
        <v>108</v>
      </c>
      <c r="D28" s="86">
        <f>(E28/1000*'Factors and Sources'!$C$6/1000)+(F28/10*'Factors and Sources'!$C$7/1000)+(G28*'Factors and Sources'!$C$10/1000)+(H28*'Factors and Sources'!$C$13/1000)+(I28*'Factors and Sources'!$F$20/1000)+(J28*'Factors and Sources'!$F$21/1000)</f>
        <v>0</v>
      </c>
      <c r="E28" s="84"/>
      <c r="F28" s="34"/>
      <c r="G28" s="34"/>
      <c r="H28" s="87"/>
      <c r="I28" s="7"/>
      <c r="J28" s="7"/>
      <c r="K28" s="106">
        <f t="shared" si="0"/>
        <v>0</v>
      </c>
    </row>
    <row r="29" spans="1:11" x14ac:dyDescent="0.25">
      <c r="A29" s="73" t="s">
        <v>100</v>
      </c>
      <c r="B29" s="15"/>
      <c r="C29" s="7" t="s">
        <v>109</v>
      </c>
      <c r="D29" s="86">
        <f>(E29/1000*'Factors and Sources'!$C$6/1000)+(F29/10*'Factors and Sources'!$C$7/1000)+(G29*'Factors and Sources'!$C$10/1000)+(H29*'Factors and Sources'!$C$13/1000)+(I29*'Factors and Sources'!$F$20/1000)+(J29*'Factors and Sources'!$F$21/1000)</f>
        <v>0</v>
      </c>
      <c r="E29" s="84"/>
      <c r="F29" s="34"/>
      <c r="G29" s="34"/>
      <c r="H29" s="87"/>
      <c r="I29" s="7"/>
      <c r="J29" s="7"/>
      <c r="K29" s="106">
        <f t="shared" si="0"/>
        <v>0</v>
      </c>
    </row>
    <row r="30" spans="1:11" x14ac:dyDescent="0.25">
      <c r="A30" s="73"/>
      <c r="B30" s="15"/>
      <c r="C30" s="7"/>
      <c r="D30" s="86">
        <f>(E30/1000*'Factors and Sources'!$C$6/1000)+(F30/10*'Factors and Sources'!$C$7/1000)+(G30*'Factors and Sources'!$C$10/1000)+(H30*'Factors and Sources'!$C$13/1000)+(I30*'Factors and Sources'!$F$20/1000)+(J30*'Factors and Sources'!$F$21/1000)</f>
        <v>0</v>
      </c>
      <c r="E30" s="84"/>
      <c r="F30" s="34"/>
      <c r="G30" s="34"/>
      <c r="H30" s="87"/>
      <c r="I30" s="7"/>
      <c r="J30" s="7"/>
      <c r="K30" s="106">
        <f t="shared" si="0"/>
        <v>0</v>
      </c>
    </row>
    <row r="31" spans="1:11" x14ac:dyDescent="0.25">
      <c r="A31" s="73"/>
      <c r="B31" s="15"/>
      <c r="C31" s="7"/>
      <c r="D31" s="86">
        <f>(E31/1000*'Factors and Sources'!$C$6/1000)+(F31/10*'Factors and Sources'!$C$7/1000)+(G31*'Factors and Sources'!$C$10/1000)+(H31*'Factors and Sources'!$C$13/1000)+(I31*'Factors and Sources'!$F$20/1000)+(J31*'Factors and Sources'!$F$21/1000)</f>
        <v>0</v>
      </c>
      <c r="E31" s="84"/>
      <c r="F31" s="34"/>
      <c r="G31" s="34"/>
      <c r="H31" s="87"/>
      <c r="I31" s="7"/>
      <c r="J31" s="7"/>
      <c r="K31" s="106">
        <f t="shared" si="0"/>
        <v>0</v>
      </c>
    </row>
    <row r="32" spans="1:11" x14ac:dyDescent="0.25">
      <c r="A32" s="73"/>
      <c r="B32" s="15"/>
      <c r="C32" s="7"/>
      <c r="D32" s="86">
        <f>(E32/1000*'Factors and Sources'!$C$6/1000)+(F32/10*'Factors and Sources'!$C$7/1000)+(G32*'Factors and Sources'!$C$10/1000)+(H32*'Factors and Sources'!$C$13/1000)+(I32*'Factors and Sources'!$F$20/1000)+(J32*'Factors and Sources'!$F$21/1000)</f>
        <v>0</v>
      </c>
      <c r="E32" s="84"/>
      <c r="F32" s="34"/>
      <c r="G32" s="34"/>
      <c r="H32" s="87"/>
      <c r="I32" s="7"/>
      <c r="J32" s="7"/>
      <c r="K32" s="106">
        <f t="shared" si="0"/>
        <v>0</v>
      </c>
    </row>
    <row r="33" spans="1:11" x14ac:dyDescent="0.25">
      <c r="A33" s="73"/>
      <c r="B33" s="15"/>
      <c r="C33" s="7"/>
      <c r="D33" s="86">
        <f>(E33/1000*'Factors and Sources'!$C$6/1000)+(F33/10*'Factors and Sources'!$C$7/1000)+(G33*'Factors and Sources'!$C$10/1000)+(H33*'Factors and Sources'!$C$13/1000)+(I33*'Factors and Sources'!$F$20/1000)+(J33*'Factors and Sources'!$F$21/1000)</f>
        <v>0</v>
      </c>
      <c r="E33" s="84"/>
      <c r="F33" s="34"/>
      <c r="G33" s="34"/>
      <c r="H33" s="87"/>
      <c r="I33" s="7"/>
      <c r="J33" s="7"/>
      <c r="K33" s="106">
        <f t="shared" si="0"/>
        <v>0</v>
      </c>
    </row>
    <row r="34" spans="1:11" x14ac:dyDescent="0.25">
      <c r="A34" s="73"/>
      <c r="B34" s="15"/>
      <c r="C34" s="7"/>
      <c r="D34" s="86">
        <f>(E34/1000*'Factors and Sources'!$C$6/1000)+(F34/10*'Factors and Sources'!$C$7/1000)+(G34*'Factors and Sources'!$C$10/1000)+(H34*'Factors and Sources'!$C$13/1000)+(I34*'Factors and Sources'!$F$20/1000)+(J34*'Factors and Sources'!$F$21/1000)</f>
        <v>0</v>
      </c>
      <c r="E34" s="84"/>
      <c r="F34" s="34"/>
      <c r="G34" s="34"/>
      <c r="H34" s="87"/>
      <c r="I34" s="7"/>
      <c r="J34" s="7"/>
      <c r="K34" s="106">
        <f t="shared" si="0"/>
        <v>0</v>
      </c>
    </row>
    <row r="35" spans="1:11" x14ac:dyDescent="0.25">
      <c r="A35" s="73"/>
      <c r="B35" s="15"/>
      <c r="C35" s="7"/>
      <c r="D35" s="86">
        <f>(E35/1000*'Factors and Sources'!$C$6/1000)+(F35/10*'Factors and Sources'!$C$7/1000)+(G35*'Factors and Sources'!$C$10/1000)+(H35*'Factors and Sources'!$C$13/1000)+(I35*'Factors and Sources'!$F$20/1000)+(J35*'Factors and Sources'!$F$21/1000)</f>
        <v>0</v>
      </c>
      <c r="E35" s="84"/>
      <c r="F35" s="34"/>
      <c r="G35" s="34"/>
      <c r="H35" s="87"/>
      <c r="I35" s="7"/>
      <c r="J35" s="7"/>
      <c r="K35" s="106">
        <f t="shared" si="0"/>
        <v>0</v>
      </c>
    </row>
    <row r="36" spans="1:11" x14ac:dyDescent="0.25">
      <c r="A36" s="73"/>
      <c r="B36" s="15"/>
      <c r="C36" s="7"/>
      <c r="D36" s="86">
        <f>(E36/1000*'Factors and Sources'!$C$6/1000)+(F36/10*'Factors and Sources'!$C$7/1000)+(G36*'Factors and Sources'!$C$10/1000)+(H36*'Factors and Sources'!$C$13/1000)+(I36*'Factors and Sources'!$F$20/1000)+(J36*'Factors and Sources'!$F$21/1000)</f>
        <v>0</v>
      </c>
      <c r="E36" s="84"/>
      <c r="F36" s="34"/>
      <c r="G36" s="34"/>
      <c r="H36" s="87"/>
      <c r="I36" s="7"/>
      <c r="J36" s="7"/>
      <c r="K36" s="106">
        <f t="shared" si="0"/>
        <v>0</v>
      </c>
    </row>
    <row r="37" spans="1:11" x14ac:dyDescent="0.25">
      <c r="A37" s="73"/>
      <c r="B37" s="15"/>
      <c r="C37" s="7"/>
      <c r="D37" s="86">
        <f>(E37/1000*'Factors and Sources'!$C$6/1000)+(F37/10*'Factors and Sources'!$C$7/1000)+(G37*'Factors and Sources'!$C$10/1000)+(H37*'Factors and Sources'!$C$13/1000)+(I37*'Factors and Sources'!$F$20/1000)+(J37*'Factors and Sources'!$F$21/1000)</f>
        <v>0</v>
      </c>
      <c r="E37" s="84"/>
      <c r="F37" s="34"/>
      <c r="G37" s="34"/>
      <c r="H37" s="87"/>
      <c r="I37" s="7"/>
      <c r="J37" s="7"/>
      <c r="K37" s="106">
        <f t="shared" si="0"/>
        <v>0</v>
      </c>
    </row>
    <row r="38" spans="1:11" x14ac:dyDescent="0.25">
      <c r="A38" s="73"/>
      <c r="B38" s="15"/>
      <c r="C38" s="7"/>
      <c r="D38" s="86">
        <f>(E38/1000*'Factors and Sources'!$C$6/1000)+(F38/10*'Factors and Sources'!$C$7/1000)+(G38*'Factors and Sources'!$C$10/1000)+(H38*'Factors and Sources'!$C$13/1000)+(I38*'Factors and Sources'!$F$20/1000)+(J38*'Factors and Sources'!$F$21/1000)</f>
        <v>0</v>
      </c>
      <c r="E38" s="84"/>
      <c r="F38" s="34"/>
      <c r="G38" s="34"/>
      <c r="H38" s="87"/>
      <c r="I38" s="7"/>
      <c r="J38" s="7"/>
      <c r="K38" s="106">
        <f t="shared" si="0"/>
        <v>0</v>
      </c>
    </row>
    <row r="39" spans="1:11" x14ac:dyDescent="0.25">
      <c r="A39" s="73"/>
      <c r="B39" s="15"/>
      <c r="C39" s="7"/>
      <c r="D39" s="86">
        <f>(E39/1000*'Factors and Sources'!$C$6/1000)+(F39/10*'Factors and Sources'!$C$7/1000)+(G39*'Factors and Sources'!$C$10/1000)+(H39*'Factors and Sources'!$C$13/1000)+(I39*'Factors and Sources'!$F$20/1000)+(J39*'Factors and Sources'!$F$21/1000)</f>
        <v>0</v>
      </c>
      <c r="E39" s="84"/>
      <c r="F39" s="34"/>
      <c r="G39" s="34"/>
      <c r="H39" s="87"/>
      <c r="I39" s="7"/>
      <c r="J39" s="7"/>
      <c r="K39" s="106">
        <f t="shared" si="0"/>
        <v>0</v>
      </c>
    </row>
    <row r="40" spans="1:11" x14ac:dyDescent="0.25">
      <c r="A40" s="73"/>
      <c r="B40" s="15"/>
      <c r="C40" s="7"/>
      <c r="D40" s="86">
        <f>(E40/1000*'Factors and Sources'!$C$6/1000)+(F40/10*'Factors and Sources'!$C$7/1000)+(G40*'Factors and Sources'!$C$10/1000)+(H40*'Factors and Sources'!$C$13/1000)+(I40*'Factors and Sources'!$F$20/1000)+(J40*'Factors and Sources'!$F$21/1000)</f>
        <v>0</v>
      </c>
      <c r="E40" s="84"/>
      <c r="F40" s="34"/>
      <c r="G40" s="34"/>
      <c r="H40" s="87"/>
      <c r="I40" s="7"/>
      <c r="J40" s="7"/>
      <c r="K40" s="106">
        <f t="shared" si="0"/>
        <v>0</v>
      </c>
    </row>
    <row r="41" spans="1:11" x14ac:dyDescent="0.25">
      <c r="A41" s="73"/>
      <c r="B41" s="15"/>
      <c r="C41" s="7"/>
      <c r="D41" s="86">
        <f>(E41/1000*'Factors and Sources'!$C$6/1000)+(F41/10*'Factors and Sources'!$C$7/1000)+(G41*'Factors and Sources'!$C$10/1000)+(H41*'Factors and Sources'!$C$13/1000)+(I41*'Factors and Sources'!$F$20/1000)+(J41*'Factors and Sources'!$F$21/1000)</f>
        <v>0</v>
      </c>
      <c r="E41" s="84"/>
      <c r="F41" s="34"/>
      <c r="G41" s="34"/>
      <c r="H41" s="87"/>
      <c r="I41" s="7"/>
      <c r="J41" s="7"/>
      <c r="K41" s="106">
        <f t="shared" si="0"/>
        <v>0</v>
      </c>
    </row>
    <row r="42" spans="1:11" x14ac:dyDescent="0.25">
      <c r="A42" s="73"/>
      <c r="B42" s="15"/>
      <c r="C42" s="7"/>
      <c r="D42" s="86">
        <f>(E42/1000*'Factors and Sources'!$C$6/1000)+(F42/10*'Factors and Sources'!$C$7/1000)+(G42*'Factors and Sources'!$C$10/1000)+(H42*'Factors and Sources'!$C$13/1000)+(I42*'Factors and Sources'!$F$20/1000)+(J42*'Factors and Sources'!$F$21/1000)</f>
        <v>0</v>
      </c>
      <c r="E42" s="84"/>
      <c r="F42" s="34"/>
      <c r="G42" s="34"/>
      <c r="H42" s="87"/>
      <c r="I42" s="7"/>
      <c r="J42" s="7"/>
      <c r="K42" s="106">
        <f t="shared" si="0"/>
        <v>0</v>
      </c>
    </row>
    <row r="43" spans="1:11" x14ac:dyDescent="0.25">
      <c r="A43" s="73"/>
      <c r="B43" s="15"/>
      <c r="C43" s="7"/>
      <c r="D43" s="86">
        <f>(E43/1000*'Factors and Sources'!$C$6/1000)+(F43/10*'Factors and Sources'!$C$7/1000)+(G43*'Factors and Sources'!$C$10/1000)+(H43*'Factors and Sources'!$C$13/1000)+(I43*'Factors and Sources'!$F$20/1000)+(J43*'Factors and Sources'!$F$21/1000)</f>
        <v>0</v>
      </c>
      <c r="E43" s="84"/>
      <c r="F43" s="34"/>
      <c r="G43" s="34"/>
      <c r="H43" s="87"/>
      <c r="I43" s="7"/>
      <c r="J43" s="7"/>
      <c r="K43" s="106">
        <f t="shared" si="0"/>
        <v>0</v>
      </c>
    </row>
    <row r="44" spans="1:11" x14ac:dyDescent="0.25">
      <c r="A44" s="73"/>
      <c r="B44" s="15"/>
      <c r="C44" s="7"/>
      <c r="D44" s="86">
        <f>(E44/1000*'Factors and Sources'!$C$6/1000)+(F44/10*'Factors and Sources'!$C$7/1000)+(G44*'Factors and Sources'!$C$10/1000)+(H44*'Factors and Sources'!$C$13/1000)+(I44*'Factors and Sources'!$F$20/1000)+(J44*'Factors and Sources'!$F$21/1000)</f>
        <v>0</v>
      </c>
      <c r="E44" s="84"/>
      <c r="F44" s="34"/>
      <c r="G44" s="34"/>
      <c r="H44" s="87"/>
      <c r="I44" s="7"/>
      <c r="J44" s="7"/>
      <c r="K44" s="106">
        <f t="shared" si="0"/>
        <v>0</v>
      </c>
    </row>
    <row r="45" spans="1:11" x14ac:dyDescent="0.25">
      <c r="A45" s="73"/>
      <c r="B45" s="15"/>
      <c r="C45" s="7"/>
      <c r="D45" s="86">
        <f>(E45/1000*'Factors and Sources'!$C$6/1000)+(F45/10*'Factors and Sources'!$C$7/1000)+(G45*'Factors and Sources'!$C$10/1000)+(H45*'Factors and Sources'!$C$13/1000)+(I45*'Factors and Sources'!$F$20/1000)+(J45*'Factors and Sources'!$F$21/1000)</f>
        <v>0</v>
      </c>
      <c r="E45" s="84"/>
      <c r="F45" s="34"/>
      <c r="G45" s="34"/>
      <c r="H45" s="87"/>
      <c r="I45" s="7"/>
      <c r="J45" s="7"/>
      <c r="K45" s="106">
        <f t="shared" si="0"/>
        <v>0</v>
      </c>
    </row>
    <row r="46" spans="1:11" x14ac:dyDescent="0.25">
      <c r="A46" s="73"/>
      <c r="B46" s="15"/>
      <c r="C46" s="7"/>
      <c r="D46" s="86">
        <f>(E46/1000*'Factors and Sources'!$C$6/1000)+(F46/10*'Factors and Sources'!$C$7/1000)+(G46*'Factors and Sources'!$C$10/1000)+(H46*'Factors and Sources'!$C$13/1000)+(I46*'Factors and Sources'!$F$20/1000)+(J46*'Factors and Sources'!$F$21/1000)</f>
        <v>0</v>
      </c>
      <c r="E46" s="84"/>
      <c r="F46" s="34"/>
      <c r="G46" s="34"/>
      <c r="H46" s="87"/>
      <c r="I46" s="7"/>
      <c r="J46" s="7"/>
      <c r="K46" s="106">
        <f t="shared" si="0"/>
        <v>0</v>
      </c>
    </row>
    <row r="47" spans="1:11" x14ac:dyDescent="0.25">
      <c r="A47" s="73"/>
      <c r="B47" s="15"/>
      <c r="C47" s="7"/>
      <c r="D47" s="86">
        <f>(E47/1000*'Factors and Sources'!$C$6/1000)+(F47/10*'Factors and Sources'!$C$7/1000)+(G47*'Factors and Sources'!$C$10/1000)+(H47*'Factors and Sources'!$C$13/1000)+(I47*'Factors and Sources'!$F$20/1000)+(J47*'Factors and Sources'!$F$21/1000)</f>
        <v>0</v>
      </c>
      <c r="E47" s="84"/>
      <c r="F47" s="34"/>
      <c r="G47" s="34"/>
      <c r="H47" s="87"/>
      <c r="I47" s="7"/>
      <c r="J47" s="7"/>
      <c r="K47" s="106">
        <f t="shared" si="0"/>
        <v>0</v>
      </c>
    </row>
    <row r="48" spans="1:11" x14ac:dyDescent="0.25">
      <c r="A48" s="73"/>
      <c r="B48" s="15"/>
      <c r="C48" s="7"/>
      <c r="D48" s="86">
        <f>(E48/1000*'Factors and Sources'!$C$6/1000)+(F48/10*'Factors and Sources'!$C$7/1000)+(G48*'Factors and Sources'!$C$10/1000)+(H48*'Factors and Sources'!$C$13/1000)+(I48*'Factors and Sources'!$F$20/1000)+(J48*'Factors and Sources'!$F$21/1000)</f>
        <v>0</v>
      </c>
      <c r="E48" s="84"/>
      <c r="F48" s="34"/>
      <c r="G48" s="34"/>
      <c r="H48" s="87"/>
      <c r="I48" s="7"/>
      <c r="J48" s="7"/>
      <c r="K48" s="106">
        <f t="shared" si="0"/>
        <v>0</v>
      </c>
    </row>
    <row r="49" spans="1:11" x14ac:dyDescent="0.25">
      <c r="A49" s="73"/>
      <c r="B49" s="15"/>
      <c r="C49" s="7"/>
      <c r="D49" s="86">
        <f>(E49/1000*'Factors and Sources'!$C$6/1000)+(F49/10*'Factors and Sources'!$C$7/1000)+(G49*'Factors and Sources'!$C$10/1000)+(H49*'Factors and Sources'!$C$13/1000)+(I49*'Factors and Sources'!$F$20/1000)+(J49*'Factors and Sources'!$F$21/1000)</f>
        <v>0</v>
      </c>
      <c r="E49" s="84"/>
      <c r="F49" s="34"/>
      <c r="G49" s="34"/>
      <c r="H49" s="87"/>
      <c r="I49" s="7"/>
      <c r="J49" s="7"/>
      <c r="K49" s="106">
        <f t="shared" si="0"/>
        <v>0</v>
      </c>
    </row>
    <row r="50" spans="1:11" x14ac:dyDescent="0.25">
      <c r="A50" s="73"/>
      <c r="B50" s="15"/>
      <c r="C50" s="7"/>
      <c r="D50" s="86">
        <f>(E50/1000*'Factors and Sources'!$C$6/1000)+(F50/10*'Factors and Sources'!$C$7/1000)+(G50*'Factors and Sources'!$C$10/1000)+(H50*'Factors and Sources'!$C$13/1000)+(I50*'Factors and Sources'!$F$20/1000)+(J50*'Factors and Sources'!$F$21/1000)</f>
        <v>0</v>
      </c>
      <c r="E50" s="84"/>
      <c r="F50" s="34"/>
      <c r="G50" s="34"/>
      <c r="H50" s="87"/>
      <c r="I50" s="7"/>
      <c r="J50" s="7"/>
      <c r="K50" s="106">
        <f t="shared" si="0"/>
        <v>0</v>
      </c>
    </row>
    <row r="51" spans="1:11" x14ac:dyDescent="0.25">
      <c r="A51" s="73"/>
      <c r="B51" s="15"/>
      <c r="C51" s="7"/>
      <c r="D51" s="86">
        <f>(E51/1000*'Factors and Sources'!$C$6/1000)+(F51/10*'Factors and Sources'!$C$7/1000)+(G51*'Factors and Sources'!$C$10/1000)+(H51*'Factors and Sources'!$C$13/1000)+(I51*'Factors and Sources'!$F$20/1000)+(J51*'Factors and Sources'!$F$21/1000)</f>
        <v>0</v>
      </c>
      <c r="E51" s="84"/>
      <c r="F51" s="34"/>
      <c r="G51" s="34"/>
      <c r="H51" s="87"/>
      <c r="I51" s="7"/>
      <c r="J51" s="7"/>
      <c r="K51" s="106">
        <f t="shared" si="0"/>
        <v>0</v>
      </c>
    </row>
    <row r="52" spans="1:11" x14ac:dyDescent="0.25">
      <c r="A52" s="73"/>
      <c r="B52" s="15"/>
      <c r="C52" s="7"/>
      <c r="D52" s="86">
        <f>(E52/1000*'Factors and Sources'!$C$6/1000)+(F52/10*'Factors and Sources'!$C$7/1000)+(G52*'Factors and Sources'!$C$10/1000)+(H52*'Factors and Sources'!$C$13/1000)+(I52*'Factors and Sources'!$F$20/1000)+(J52*'Factors and Sources'!$F$21/1000)</f>
        <v>0</v>
      </c>
      <c r="E52" s="84"/>
      <c r="F52" s="34"/>
      <c r="G52" s="34"/>
      <c r="H52" s="87"/>
      <c r="I52" s="7"/>
      <c r="J52" s="7"/>
      <c r="K52" s="106">
        <f t="shared" si="0"/>
        <v>0</v>
      </c>
    </row>
    <row r="53" spans="1:11" x14ac:dyDescent="0.25">
      <c r="A53" s="73"/>
      <c r="B53" s="15"/>
      <c r="C53" s="7"/>
      <c r="D53" s="86">
        <f>(E53/1000*'Factors and Sources'!$C$6/1000)+(F53/10*'Factors and Sources'!$C$7/1000)+(G53*'Factors and Sources'!$C$10/1000)+(H53*'Factors and Sources'!$C$13/1000)+(I53*'Factors and Sources'!$F$20/1000)+(J53*'Factors and Sources'!$F$21/1000)</f>
        <v>0</v>
      </c>
      <c r="E53" s="84"/>
      <c r="F53" s="34"/>
      <c r="G53" s="34"/>
      <c r="H53" s="87"/>
      <c r="I53" s="7"/>
      <c r="J53" s="7"/>
      <c r="K53" s="106">
        <f t="shared" si="0"/>
        <v>0</v>
      </c>
    </row>
    <row r="54" spans="1:11" x14ac:dyDescent="0.25">
      <c r="A54" s="73"/>
      <c r="B54" s="15"/>
      <c r="C54" s="7"/>
      <c r="D54" s="86">
        <f>(E54/1000*'Factors and Sources'!$C$6/1000)+(F54/10*'Factors and Sources'!$C$7/1000)+(G54*'Factors and Sources'!$C$10/1000)+(H54*'Factors and Sources'!$C$13/1000)+(I54*'Factors and Sources'!$F$20/1000)+(J54*'Factors and Sources'!$F$21/1000)</f>
        <v>0</v>
      </c>
      <c r="E54" s="84"/>
      <c r="F54" s="34"/>
      <c r="G54" s="34"/>
      <c r="H54" s="87"/>
      <c r="I54" s="7"/>
      <c r="J54" s="7"/>
      <c r="K54" s="106">
        <f t="shared" si="0"/>
        <v>0</v>
      </c>
    </row>
    <row r="55" spans="1:11" x14ac:dyDescent="0.25">
      <c r="A55" s="73"/>
      <c r="B55" s="15"/>
      <c r="C55" s="7"/>
      <c r="D55" s="86">
        <f>(E55/1000*'Factors and Sources'!$C$6/1000)+(F55/10*'Factors and Sources'!$C$7/1000)+(G55*'Factors and Sources'!$C$10/1000)+(H55*'Factors and Sources'!$C$13/1000)+(I55*'Factors and Sources'!$F$20/1000)+(J55*'Factors and Sources'!$F$21/1000)</f>
        <v>0</v>
      </c>
      <c r="E55" s="84"/>
      <c r="F55" s="34"/>
      <c r="G55" s="34"/>
      <c r="H55" s="87"/>
      <c r="I55" s="7"/>
      <c r="J55" s="7"/>
      <c r="K55" s="106">
        <f t="shared" si="0"/>
        <v>0</v>
      </c>
    </row>
    <row r="56" spans="1:11" x14ac:dyDescent="0.25">
      <c r="A56" s="73"/>
      <c r="B56" s="15"/>
      <c r="C56" s="7"/>
      <c r="D56" s="86">
        <f>(E56/1000*'Factors and Sources'!$C$6/1000)+(F56/10*'Factors and Sources'!$C$7/1000)+(G56*'Factors and Sources'!$C$10/1000)+(H56*'Factors and Sources'!$C$13/1000)+(I56*'Factors and Sources'!$F$20/1000)+(J56*'Factors and Sources'!$F$21/1000)</f>
        <v>0</v>
      </c>
      <c r="E56" s="84"/>
      <c r="F56" s="34"/>
      <c r="G56" s="34"/>
      <c r="H56" s="87"/>
      <c r="I56" s="7"/>
      <c r="J56" s="7"/>
      <c r="K56" s="106">
        <f t="shared" si="0"/>
        <v>0</v>
      </c>
    </row>
    <row r="57" spans="1:11" x14ac:dyDescent="0.25">
      <c r="A57" s="73"/>
      <c r="B57" s="15"/>
      <c r="C57" s="7"/>
      <c r="D57" s="86">
        <f>(E57/1000*'Factors and Sources'!$C$6/1000)+(F57/10*'Factors and Sources'!$C$7/1000)+(G57*'Factors and Sources'!$C$10/1000)+(H57*'Factors and Sources'!$C$13/1000)+(I57*'Factors and Sources'!$F$20/1000)+(J57*'Factors and Sources'!$F$21/1000)</f>
        <v>0</v>
      </c>
      <c r="E57" s="84"/>
      <c r="F57" s="34"/>
      <c r="G57" s="34"/>
      <c r="H57" s="87"/>
      <c r="I57" s="7"/>
      <c r="J57" s="7"/>
      <c r="K57" s="106">
        <f t="shared" si="0"/>
        <v>0</v>
      </c>
    </row>
    <row r="58" spans="1:11" x14ac:dyDescent="0.25">
      <c r="A58" s="73"/>
      <c r="B58" s="15"/>
      <c r="C58" s="7"/>
      <c r="D58" s="86">
        <f>(E58/1000*'Factors and Sources'!$C$6/1000)+(F58/10*'Factors and Sources'!$C$7/1000)+(G58*'Factors and Sources'!$C$10/1000)+(H58*'Factors and Sources'!$C$13/1000)+(I58*'Factors and Sources'!$F$20/1000)+(J58*'Factors and Sources'!$F$21/1000)</f>
        <v>0</v>
      </c>
      <c r="E58" s="84"/>
      <c r="F58" s="34"/>
      <c r="G58" s="34"/>
      <c r="H58" s="87"/>
      <c r="I58" s="7"/>
      <c r="J58" s="7"/>
      <c r="K58" s="106">
        <f t="shared" si="0"/>
        <v>0</v>
      </c>
    </row>
    <row r="59" spans="1:11" x14ac:dyDescent="0.25">
      <c r="A59" s="73"/>
      <c r="B59" s="15"/>
      <c r="C59" s="7"/>
      <c r="D59" s="86">
        <f>(E59/1000*'Factors and Sources'!$C$6/1000)+(F59/10*'Factors and Sources'!$C$7/1000)+(G59*'Factors and Sources'!$C$10/1000)+(H59*'Factors and Sources'!$C$13/1000)+(I59*'Factors and Sources'!$F$20/1000)+(J59*'Factors and Sources'!$F$21/1000)</f>
        <v>0</v>
      </c>
      <c r="E59" s="84"/>
      <c r="F59" s="34"/>
      <c r="G59" s="34"/>
      <c r="H59" s="87"/>
      <c r="I59" s="7"/>
      <c r="J59" s="7"/>
      <c r="K59" s="106">
        <f t="shared" si="0"/>
        <v>0</v>
      </c>
    </row>
    <row r="60" spans="1:11" x14ac:dyDescent="0.25">
      <c r="A60" s="73"/>
      <c r="B60" s="15"/>
      <c r="C60" s="7"/>
      <c r="D60" s="86">
        <f>(E60/1000*'Factors and Sources'!$C$6/1000)+(F60/10*'Factors and Sources'!$C$7/1000)+(G60*'Factors and Sources'!$C$10/1000)+(H60*'Factors and Sources'!$C$13/1000)+(I60*'Factors and Sources'!$F$20/1000)+(J60*'Factors and Sources'!$F$21/1000)</f>
        <v>0</v>
      </c>
      <c r="E60" s="84"/>
      <c r="F60" s="34"/>
      <c r="G60" s="34"/>
      <c r="H60" s="87"/>
      <c r="I60" s="7"/>
      <c r="J60" s="7"/>
      <c r="K60" s="106">
        <f t="shared" si="0"/>
        <v>0</v>
      </c>
    </row>
    <row r="61" spans="1:11" x14ac:dyDescent="0.25">
      <c r="A61" s="73"/>
      <c r="B61" s="15"/>
      <c r="C61" s="7"/>
      <c r="D61" s="86">
        <f>(E61/1000*'Factors and Sources'!$C$6/1000)+(F61/10*'Factors and Sources'!$C$7/1000)+(G61*'Factors and Sources'!$C$10/1000)+(H61*'Factors and Sources'!$C$13/1000)+(I61*'Factors and Sources'!$F$20/1000)+(J61*'Factors and Sources'!$F$21/1000)</f>
        <v>0</v>
      </c>
      <c r="E61" s="84"/>
      <c r="F61" s="34"/>
      <c r="G61" s="34"/>
      <c r="H61" s="87"/>
      <c r="I61" s="7"/>
      <c r="J61" s="7"/>
      <c r="K61" s="106">
        <f t="shared" si="0"/>
        <v>0</v>
      </c>
    </row>
    <row r="62" spans="1:11" x14ac:dyDescent="0.25">
      <c r="A62" s="73"/>
      <c r="B62" s="15"/>
      <c r="C62" s="7"/>
      <c r="D62" s="86">
        <f>(E62/1000*'Factors and Sources'!$C$6/1000)+(F62/10*'Factors and Sources'!$C$7/1000)+(G62*'Factors and Sources'!$C$10/1000)+(H62*'Factors and Sources'!$C$13/1000)+(I62*'Factors and Sources'!$F$20/1000)+(J62*'Factors and Sources'!$F$21/1000)</f>
        <v>0</v>
      </c>
      <c r="E62" s="84"/>
      <c r="F62" s="34"/>
      <c r="G62" s="34"/>
      <c r="H62" s="87"/>
      <c r="I62" s="7"/>
      <c r="J62" s="7"/>
      <c r="K62" s="106">
        <f t="shared" si="0"/>
        <v>0</v>
      </c>
    </row>
    <row r="63" spans="1:11" x14ac:dyDescent="0.25">
      <c r="A63" s="73"/>
      <c r="B63" s="15"/>
      <c r="C63" s="7"/>
      <c r="D63" s="86">
        <f>(E63/1000*'Factors and Sources'!$C$6/1000)+(F63/10*'Factors and Sources'!$C$7/1000)+(G63*'Factors and Sources'!$C$10/1000)+(H63*'Factors and Sources'!$C$13/1000)+(I63*'Factors and Sources'!$F$20/1000)+(J63*'Factors and Sources'!$F$21/1000)</f>
        <v>0</v>
      </c>
      <c r="E63" s="84"/>
      <c r="F63" s="34"/>
      <c r="G63" s="34"/>
      <c r="H63" s="87"/>
      <c r="I63" s="7"/>
      <c r="J63" s="7"/>
      <c r="K63" s="106">
        <f t="shared" si="0"/>
        <v>0</v>
      </c>
    </row>
    <row r="64" spans="1:11" x14ac:dyDescent="0.25">
      <c r="A64" s="73"/>
      <c r="B64" s="15"/>
      <c r="C64" s="7"/>
      <c r="D64" s="86">
        <f>(E64/1000*'Factors and Sources'!$C$6/1000)+(F64/10*'Factors and Sources'!$C$7/1000)+(G64*'Factors and Sources'!$C$10/1000)+(H64*'Factors and Sources'!$C$13/1000)+(I64*'Factors and Sources'!$F$20/1000)+(J64*'Factors and Sources'!$F$21/1000)</f>
        <v>0</v>
      </c>
      <c r="E64" s="84"/>
      <c r="F64" s="34"/>
      <c r="G64" s="34"/>
      <c r="H64" s="87"/>
      <c r="I64" s="7"/>
      <c r="J64" s="7"/>
      <c r="K64" s="106">
        <f t="shared" si="0"/>
        <v>0</v>
      </c>
    </row>
    <row r="65" spans="1:11" ht="15.75" thickBot="1" x14ac:dyDescent="0.3">
      <c r="A65" s="74"/>
      <c r="B65" s="75"/>
      <c r="C65" s="16"/>
      <c r="D65" s="86">
        <f>(E65/1000*'Factors and Sources'!$C$6/1000)+(F65/10*'Factors and Sources'!$C$7/1000)+(G65*'Factors and Sources'!$C$10/1000)+(H65*'Factors and Sources'!$C$13/1000)+(I65*'Factors and Sources'!$F$20/1000)+(J65*'Factors and Sources'!$F$21/1000)</f>
        <v>0</v>
      </c>
      <c r="E65" s="85"/>
      <c r="F65" s="83"/>
      <c r="G65" s="83"/>
      <c r="H65" s="88"/>
      <c r="I65" s="16"/>
      <c r="J65" s="16"/>
      <c r="K65" s="108">
        <f t="shared" si="0"/>
        <v>0</v>
      </c>
    </row>
    <row r="66" spans="1:11" x14ac:dyDescent="0.25">
      <c r="A66" s="61"/>
      <c r="B66" s="61"/>
      <c r="C66" s="61"/>
      <c r="D66" s="93"/>
      <c r="E66" s="79"/>
      <c r="F66" s="79"/>
      <c r="G66" s="79"/>
      <c r="H66" s="79"/>
      <c r="I66" s="61"/>
      <c r="J66" s="93"/>
      <c r="K66" s="93"/>
    </row>
  </sheetData>
  <sheetProtection algorithmName="SHA-512" hashValue="FirmaD0muOSE8AnosXhlRb1C5Gn2pmxUS6Ecq1ipdW/SUEoqpYg55SwoCZGyDImPulAMDgGmWig3XY+14m8tRQ==" saltValue="918Aa7j3hXxOeX0xL2HLrg==" spinCount="100000" sheet="1" objects="1" scenarios="1"/>
  <mergeCells count="1">
    <mergeCell ref="A13:B13"/>
  </mergeCells>
  <dataValidations count="2">
    <dataValidation type="list" allowBlank="1" showInputMessage="1" showErrorMessage="1" sqref="B4" xr:uid="{4A66E760-38CE-4644-8D40-6A3736518080}">
      <formula1>"5%,10%,15%,20%,25%,30%,35%,40%,45%,50%,55%,60%,65%,70%,75%,80%,85%,90%,95%,100%"</formula1>
    </dataValidation>
    <dataValidation allowBlank="1" showInputMessage="1" sqref="A14:A48 B14:B65" xr:uid="{55FFFF0C-6E07-4E07-ADEB-A068B0BF00FE}"/>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2D104-F184-4B19-BB63-51AC183A0D03}">
  <sheetPr>
    <tabColor rgb="FF7030A0"/>
  </sheetPr>
  <dimension ref="B3:H40"/>
  <sheetViews>
    <sheetView workbookViewId="0">
      <selection activeCell="E11" sqref="E11"/>
    </sheetView>
  </sheetViews>
  <sheetFormatPr defaultColWidth="11.42578125" defaultRowHeight="15" x14ac:dyDescent="0.25"/>
  <cols>
    <col min="1" max="1" width="4.42578125" customWidth="1"/>
    <col min="2" max="2" width="33.5703125" customWidth="1"/>
    <col min="3" max="3" width="17.140625" customWidth="1"/>
    <col min="5" max="5" width="16.5703125" customWidth="1"/>
    <col min="6" max="7" width="15.42578125" customWidth="1"/>
    <col min="8" max="8" width="13.5703125" customWidth="1"/>
    <col min="14" max="14" width="16.5703125" bestFit="1" customWidth="1"/>
    <col min="15" max="15" width="15" bestFit="1" customWidth="1"/>
  </cols>
  <sheetData>
    <row r="3" spans="2:8" ht="21.75" thickBot="1" x14ac:dyDescent="0.4">
      <c r="B3" s="53" t="s">
        <v>81</v>
      </c>
    </row>
    <row r="4" spans="2:8" ht="15.75" x14ac:dyDescent="0.25">
      <c r="B4" s="101" t="s">
        <v>112</v>
      </c>
      <c r="C4" s="110" t="s">
        <v>115</v>
      </c>
    </row>
    <row r="5" spans="2:8" x14ac:dyDescent="0.25">
      <c r="B5" s="327" t="s">
        <v>80</v>
      </c>
      <c r="C5" s="327"/>
      <c r="E5" s="18" t="s">
        <v>113</v>
      </c>
      <c r="F5" s="18" t="s">
        <v>117</v>
      </c>
      <c r="G5" s="18" t="s">
        <v>190</v>
      </c>
      <c r="H5" s="18" t="s">
        <v>170</v>
      </c>
    </row>
    <row r="6" spans="2:8" x14ac:dyDescent="0.25">
      <c r="B6" s="52" t="s">
        <v>129</v>
      </c>
      <c r="C6" s="118">
        <f>VLOOKUP(C4,E6:G9,3,FALSE)</f>
        <v>105.724848044997</v>
      </c>
      <c r="E6" s="7" t="s">
        <v>328</v>
      </c>
      <c r="F6" s="7">
        <v>455.34500000000003</v>
      </c>
      <c r="G6" s="111">
        <v>206.54313707702099</v>
      </c>
      <c r="H6" s="7">
        <v>2021</v>
      </c>
    </row>
    <row r="7" spans="2:8" x14ac:dyDescent="0.25">
      <c r="B7" s="52" t="s">
        <v>164</v>
      </c>
      <c r="C7" s="118">
        <v>52.91</v>
      </c>
      <c r="E7" s="7" t="s">
        <v>114</v>
      </c>
      <c r="F7" s="7">
        <v>816.75599999999997</v>
      </c>
      <c r="G7" s="111">
        <v>370.47809126372101</v>
      </c>
      <c r="H7" s="7">
        <v>2021</v>
      </c>
    </row>
    <row r="8" spans="2:8" x14ac:dyDescent="0.25">
      <c r="B8" s="52" t="s">
        <v>165</v>
      </c>
      <c r="C8" s="118">
        <v>5.75</v>
      </c>
      <c r="E8" s="7" t="s">
        <v>116</v>
      </c>
      <c r="F8" s="7">
        <v>1210.94</v>
      </c>
      <c r="G8" s="111">
        <v>549.27878073119803</v>
      </c>
      <c r="H8" s="7">
        <v>2021</v>
      </c>
    </row>
    <row r="9" spans="2:8" x14ac:dyDescent="0.25">
      <c r="B9" s="52" t="s">
        <v>166</v>
      </c>
      <c r="C9" s="118">
        <v>10.19</v>
      </c>
      <c r="E9" s="7" t="s">
        <v>115</v>
      </c>
      <c r="F9" s="7">
        <v>233.08099999999999</v>
      </c>
      <c r="G9" s="111">
        <v>105.724848044997</v>
      </c>
      <c r="H9" s="7">
        <v>2021</v>
      </c>
    </row>
    <row r="10" spans="2:8" x14ac:dyDescent="0.25">
      <c r="B10" s="52" t="s">
        <v>167</v>
      </c>
      <c r="C10" s="118">
        <v>8.7799999999999994</v>
      </c>
      <c r="E10" s="112"/>
      <c r="F10" s="113"/>
    </row>
    <row r="11" spans="2:8" x14ac:dyDescent="0.25">
      <c r="B11" s="112"/>
      <c r="C11" s="114"/>
      <c r="H11" s="45" t="s">
        <v>189</v>
      </c>
    </row>
    <row r="12" spans="2:8" x14ac:dyDescent="0.25">
      <c r="B12" s="112"/>
      <c r="C12" s="113"/>
    </row>
    <row r="14" spans="2:8" x14ac:dyDescent="0.25">
      <c r="B14" s="51"/>
    </row>
    <row r="15" spans="2:8" x14ac:dyDescent="0.25">
      <c r="B15" s="51"/>
    </row>
    <row r="19" spans="2:5" x14ac:dyDescent="0.25">
      <c r="B19" s="122" t="s">
        <v>79</v>
      </c>
    </row>
    <row r="20" spans="2:5" x14ac:dyDescent="0.25">
      <c r="B20" s="115" t="s">
        <v>133</v>
      </c>
      <c r="E20" s="6"/>
    </row>
    <row r="21" spans="2:5" x14ac:dyDescent="0.25">
      <c r="B21" s="115" t="s">
        <v>192</v>
      </c>
      <c r="E21" s="6"/>
    </row>
    <row r="22" spans="2:5" x14ac:dyDescent="0.25">
      <c r="B22" s="115" t="s">
        <v>174</v>
      </c>
    </row>
    <row r="23" spans="2:5" x14ac:dyDescent="0.25">
      <c r="B23" s="115" t="s">
        <v>191</v>
      </c>
    </row>
    <row r="24" spans="2:5" x14ac:dyDescent="0.25">
      <c r="B24" s="115"/>
    </row>
    <row r="25" spans="2:5" x14ac:dyDescent="0.25">
      <c r="B25" s="45" t="s">
        <v>261</v>
      </c>
    </row>
    <row r="26" spans="2:5" x14ac:dyDescent="0.25">
      <c r="B26" s="120" t="s">
        <v>168</v>
      </c>
      <c r="C26" s="120" t="s">
        <v>262</v>
      </c>
    </row>
    <row r="27" spans="2:5" x14ac:dyDescent="0.25">
      <c r="B27" s="119" t="s">
        <v>161</v>
      </c>
      <c r="C27" s="119">
        <v>1</v>
      </c>
    </row>
    <row r="28" spans="2:5" x14ac:dyDescent="0.25">
      <c r="B28" s="119" t="s">
        <v>162</v>
      </c>
      <c r="C28" s="119">
        <v>28</v>
      </c>
    </row>
    <row r="29" spans="2:5" x14ac:dyDescent="0.25">
      <c r="B29" s="119" t="s">
        <v>163</v>
      </c>
      <c r="C29" s="119">
        <v>265</v>
      </c>
    </row>
    <row r="31" spans="2:5" x14ac:dyDescent="0.25">
      <c r="B31" s="121" t="s">
        <v>169</v>
      </c>
    </row>
    <row r="40" spans="2:2" x14ac:dyDescent="0.25">
      <c r="B40" s="217"/>
    </row>
  </sheetData>
  <sheetProtection algorithmName="SHA-512" hashValue="kOZLooih5b0Pb0QhqjRwctzFAAPPuWq/3c0G/6MxJhOUj+RkOqe+xXg4btuKWuRL7sF44xJTM3D11LCa3DQt1w==" saltValue="h20DKr48eM1djmUaO9I3vw==" spinCount="100000" sheet="1" objects="1" scenarios="1"/>
  <mergeCells count="1">
    <mergeCell ref="B5:C5"/>
  </mergeCells>
  <dataValidations count="1">
    <dataValidation type="list" allowBlank="1" showInputMessage="1" showErrorMessage="1" sqref="C4" xr:uid="{6968B3EA-3B58-4795-A59D-2E9A3DF03DA7}">
      <formula1>$E$6:$E$9</formula1>
    </dataValidation>
  </dataValidations>
  <hyperlinks>
    <hyperlink ref="B20" r:id="rId1" xr:uid="{82635816-3491-4A38-BA5D-BF5304B057FE}"/>
    <hyperlink ref="B31" r:id="rId2" xr:uid="{735E3718-B470-4B17-9647-CF3F2958990A}"/>
    <hyperlink ref="B23" r:id="rId3" xr:uid="{60D170F6-A4BB-43B5-B7EC-823197DF2BD4}"/>
    <hyperlink ref="B21" r:id="rId4" xr:uid="{516492D3-538F-46F3-8D2A-D581925710C9}"/>
    <hyperlink ref="B22" r:id="rId5" xr:uid="{5192AF42-8AF5-47E3-93F6-B7CDAB2ACF5D}"/>
  </hyperlinks>
  <pageMargins left="0.75" right="0.75" top="1" bottom="1" header="0.5" footer="0.5"/>
  <pageSetup orientation="portrait" horizontalDpi="4294967292" verticalDpi="4294967292" r:id="rId6"/>
  <drawing r:id="rId7"/>
  <legacy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1A67F-F5E7-4142-ABD5-1F526F091941}">
  <dimension ref="A1"/>
  <sheetViews>
    <sheetView view="pageBreakPreview" zoomScale="60" workbookViewId="0"/>
  </sheetViews>
  <sheetFormatPr defaultRowHeight="15" x14ac:dyDescent="0.25"/>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320B5-0B5C-439B-A8B9-242872678108}">
  <sheetPr>
    <tabColor rgb="FF00FE73"/>
  </sheetPr>
  <dimension ref="A5:JD138"/>
  <sheetViews>
    <sheetView tabSelected="1" zoomScale="90" zoomScaleNormal="90" workbookViewId="0">
      <selection activeCell="D14" sqref="D14"/>
    </sheetView>
  </sheetViews>
  <sheetFormatPr defaultRowHeight="15" x14ac:dyDescent="0.25"/>
  <cols>
    <col min="1" max="1" width="9.42578125" customWidth="1"/>
    <col min="2" max="2" width="39.5703125" bestFit="1" customWidth="1"/>
    <col min="3" max="3" width="36.85546875" customWidth="1"/>
    <col min="4" max="5" width="9.42578125" bestFit="1" customWidth="1"/>
    <col min="6" max="6" width="13.85546875" bestFit="1" customWidth="1"/>
    <col min="7" max="7" width="10" bestFit="1" customWidth="1"/>
    <col min="8" max="8" width="12.42578125" bestFit="1" customWidth="1"/>
    <col min="9" max="9" width="5.5703125" bestFit="1" customWidth="1"/>
    <col min="10" max="10" width="9.5703125" bestFit="1" customWidth="1"/>
    <col min="11" max="12" width="8.140625" bestFit="1" customWidth="1"/>
    <col min="13" max="13" width="39.85546875" bestFit="1" customWidth="1"/>
    <col min="14" max="14" width="27.140625" customWidth="1"/>
    <col min="15" max="15" width="12.85546875" bestFit="1" customWidth="1"/>
    <col min="16" max="17" width="6" bestFit="1" customWidth="1"/>
    <col min="18" max="18" width="6.42578125" customWidth="1"/>
    <col min="19" max="21" width="6.140625" bestFit="1" customWidth="1"/>
    <col min="22" max="22" width="7.140625" bestFit="1" customWidth="1"/>
    <col min="23" max="24" width="8.140625" bestFit="1" customWidth="1"/>
    <col min="25" max="25" width="9" bestFit="1" customWidth="1"/>
    <col min="26" max="26" width="13.42578125" bestFit="1" customWidth="1"/>
    <col min="27" max="27" width="12.42578125" customWidth="1"/>
    <col min="28" max="28" width="12.42578125" bestFit="1" customWidth="1"/>
    <col min="29" max="29" width="11.140625" bestFit="1" customWidth="1"/>
    <col min="30" max="30" width="9.42578125" bestFit="1" customWidth="1"/>
    <col min="31" max="31" width="11.140625" bestFit="1" customWidth="1"/>
    <col min="32" max="34" width="12.42578125" bestFit="1" customWidth="1"/>
    <col min="35" max="35" width="13.42578125" bestFit="1" customWidth="1"/>
    <col min="36" max="37" width="13.42578125" customWidth="1"/>
    <col min="38" max="38" width="13.42578125" bestFit="1" customWidth="1"/>
  </cols>
  <sheetData>
    <row r="5" spans="1:38" s="164" customFormat="1" x14ac:dyDescent="0.25">
      <c r="A5" s="163" t="s">
        <v>37</v>
      </c>
      <c r="B5" s="164" t="s">
        <v>38</v>
      </c>
    </row>
    <row r="6" spans="1:38" ht="15.75" thickBot="1" x14ac:dyDescent="0.3"/>
    <row r="7" spans="1:38" ht="19.5" thickBot="1" x14ac:dyDescent="0.35">
      <c r="D7" s="310" t="s">
        <v>259</v>
      </c>
      <c r="E7" s="311"/>
      <c r="F7" s="311"/>
      <c r="G7" s="311"/>
      <c r="H7" s="311"/>
      <c r="I7" s="311"/>
      <c r="J7" s="311"/>
      <c r="K7" s="311"/>
      <c r="L7" s="312"/>
      <c r="M7" s="310" t="s">
        <v>171</v>
      </c>
      <c r="N7" s="311"/>
      <c r="O7" s="311"/>
      <c r="P7" s="311"/>
      <c r="Q7" s="311"/>
      <c r="R7" s="311"/>
      <c r="S7" s="311"/>
      <c r="T7" s="311"/>
      <c r="U7" s="311"/>
      <c r="V7" s="311"/>
      <c r="W7" s="311"/>
      <c r="X7" s="311"/>
      <c r="Y7" s="312"/>
      <c r="Z7" s="310" t="s">
        <v>39</v>
      </c>
      <c r="AA7" s="311"/>
      <c r="AB7" s="311"/>
      <c r="AC7" s="311"/>
      <c r="AD7" s="311"/>
      <c r="AE7" s="311"/>
      <c r="AF7" s="311"/>
      <c r="AG7" s="311"/>
      <c r="AH7" s="311"/>
      <c r="AI7" s="311"/>
      <c r="AJ7" s="311"/>
      <c r="AK7" s="311"/>
      <c r="AL7" s="312"/>
    </row>
    <row r="8" spans="1:38" x14ac:dyDescent="0.25">
      <c r="B8" s="155"/>
      <c r="C8" s="157"/>
      <c r="D8" s="305" t="s">
        <v>122</v>
      </c>
      <c r="E8" s="306"/>
      <c r="F8" s="307"/>
      <c r="G8" s="305" t="s">
        <v>9</v>
      </c>
      <c r="H8" s="306"/>
      <c r="I8" s="308"/>
      <c r="J8" s="309" t="s">
        <v>7</v>
      </c>
      <c r="K8" s="306"/>
      <c r="L8" s="308"/>
      <c r="M8" s="309" t="s">
        <v>3</v>
      </c>
      <c r="N8" s="306"/>
      <c r="O8" s="307"/>
      <c r="P8" s="305" t="s">
        <v>9</v>
      </c>
      <c r="Q8" s="306"/>
      <c r="R8" s="307"/>
      <c r="S8" s="305" t="s">
        <v>7</v>
      </c>
      <c r="T8" s="306"/>
      <c r="U8" s="307"/>
      <c r="V8" s="313" t="s">
        <v>41</v>
      </c>
      <c r="W8" s="314"/>
      <c r="X8" s="314"/>
      <c r="Y8" s="316"/>
      <c r="Z8" s="309" t="s">
        <v>3</v>
      </c>
      <c r="AA8" s="306"/>
      <c r="AB8" s="307"/>
      <c r="AC8" s="305" t="s">
        <v>9</v>
      </c>
      <c r="AD8" s="306"/>
      <c r="AE8" s="307"/>
      <c r="AF8" s="305" t="s">
        <v>7</v>
      </c>
      <c r="AG8" s="306"/>
      <c r="AH8" s="307"/>
      <c r="AI8" s="313" t="s">
        <v>41</v>
      </c>
      <c r="AJ8" s="314"/>
      <c r="AK8" s="314"/>
      <c r="AL8" s="315"/>
    </row>
    <row r="9" spans="1:38" x14ac:dyDescent="0.25">
      <c r="B9" s="156" t="s">
        <v>42</v>
      </c>
      <c r="C9" s="17" t="s">
        <v>43</v>
      </c>
      <c r="D9" s="18">
        <v>2019</v>
      </c>
      <c r="E9" s="18">
        <v>2020</v>
      </c>
      <c r="F9" s="18">
        <v>2021</v>
      </c>
      <c r="G9" s="18">
        <v>2019</v>
      </c>
      <c r="H9" s="18">
        <v>2020</v>
      </c>
      <c r="I9" s="18">
        <v>2021</v>
      </c>
      <c r="J9" s="18">
        <v>2019</v>
      </c>
      <c r="K9" s="18">
        <v>2020</v>
      </c>
      <c r="L9" s="18">
        <v>2021</v>
      </c>
      <c r="M9" s="18">
        <v>2019</v>
      </c>
      <c r="N9" s="18">
        <v>2020</v>
      </c>
      <c r="O9" s="18">
        <v>2021</v>
      </c>
      <c r="P9" s="18">
        <v>2019</v>
      </c>
      <c r="Q9" s="18">
        <v>2020</v>
      </c>
      <c r="R9" s="18">
        <v>2021</v>
      </c>
      <c r="S9" s="18">
        <v>2019</v>
      </c>
      <c r="T9" s="18">
        <v>2020</v>
      </c>
      <c r="U9" s="18">
        <v>2021</v>
      </c>
      <c r="V9" s="18">
        <v>2019</v>
      </c>
      <c r="W9" s="18">
        <v>2020</v>
      </c>
      <c r="X9" s="18">
        <v>2021</v>
      </c>
      <c r="Y9" s="55" t="s">
        <v>44</v>
      </c>
      <c r="Z9" s="18">
        <v>2019</v>
      </c>
      <c r="AA9" s="18">
        <v>2020</v>
      </c>
      <c r="AB9" s="18">
        <v>2021</v>
      </c>
      <c r="AC9" s="18">
        <v>2019</v>
      </c>
      <c r="AD9" s="18">
        <v>2020</v>
      </c>
      <c r="AE9" s="18">
        <v>2021</v>
      </c>
      <c r="AF9" s="18">
        <v>2019</v>
      </c>
      <c r="AG9" s="18">
        <v>2020</v>
      </c>
      <c r="AH9" s="18">
        <v>2021</v>
      </c>
      <c r="AI9" s="18">
        <v>2019</v>
      </c>
      <c r="AJ9" s="18">
        <v>2020</v>
      </c>
      <c r="AK9" s="18">
        <v>2021</v>
      </c>
      <c r="AL9" s="55" t="s">
        <v>44</v>
      </c>
    </row>
    <row r="10" spans="1:38" x14ac:dyDescent="0.25">
      <c r="B10" s="187" t="s">
        <v>263</v>
      </c>
      <c r="C10" s="19" t="s">
        <v>20</v>
      </c>
      <c r="D10" s="57">
        <f>SUMIFS('Electric Data'!$H:$H,'Electric Data'!$B:$B,$B10,'Electric Data'!$Q:$Q,D$9)</f>
        <v>20428.8</v>
      </c>
      <c r="E10" s="57">
        <f>SUMIFS('Electric Data'!$H:$H,'Electric Data'!$B:$B,$B10,'Electric Data'!$Q:$Q,E$9)</f>
        <v>19456.000000000004</v>
      </c>
      <c r="F10" s="57">
        <f>SUMIFS('Electric Data'!$H:$H,'Electric Data'!$B:$B,$B10,'Electric Data'!$Q:$Q,F$9)</f>
        <v>17480</v>
      </c>
      <c r="G10" s="20">
        <f>SUMIFS('Tank Fuels'!$G:$G,'Tank Fuels'!$B:$B,$B10,'Tank Fuels'!$D:$D,$G$8,'Tank Fuels'!$F:$F,G$9)</f>
        <v>0</v>
      </c>
      <c r="H10" s="20">
        <f>SUMIFS('Tank Fuels'!$G:$G,'Tank Fuels'!$B:$B,$B10,'Tank Fuels'!$D:$D,$G$8,'Tank Fuels'!$F:$F,H$9)</f>
        <v>0</v>
      </c>
      <c r="I10" s="20">
        <f>SUMIFS('Tank Fuels'!$G:$G,'Tank Fuels'!$B:$B,$B10,'Tank Fuels'!$D:$D,$G$8,'Tank Fuels'!$F:$F,I$9)</f>
        <v>0</v>
      </c>
      <c r="J10" s="20">
        <f>SUMIFS('Tank Fuels'!$G:$G,'Tank Fuels'!$B:$B,$B10,'Tank Fuels'!$D:$D,$S$8,'Tank Fuels'!$F:$F,J$9)</f>
        <v>1900</v>
      </c>
      <c r="K10" s="20">
        <f>SUMIFS('Tank Fuels'!$G:$G,'Tank Fuels'!$B:$B,$B10,'Tank Fuels'!$D:$D,$S$8,'Tank Fuels'!$F:$F,K$9)</f>
        <v>3044.5182</v>
      </c>
      <c r="L10" s="20">
        <f>SUMIFS('Tank Fuels'!$G:$G,'Tank Fuels'!$B:$B,$B10,'Tank Fuels'!$D:$D,$S$8,'Tank Fuels'!$F:$F,L$9)</f>
        <v>5468.6598000000004</v>
      </c>
      <c r="M10" s="94">
        <f>D10/1000*'Factors and Sources'!$C$6/1000</f>
        <v>2.159831775741635</v>
      </c>
      <c r="N10" s="94">
        <f>E10/1000*'Factors and Sources'!$C$6/1000</f>
        <v>2.0569826435634617</v>
      </c>
      <c r="O10" s="94">
        <f>F10/1000*'Factors and Sources'!$C$6/1000</f>
        <v>1.8480703438265478</v>
      </c>
      <c r="P10" s="21">
        <f>G10*'Factors and Sources'!$C$8/1000</f>
        <v>0</v>
      </c>
      <c r="Q10" s="21">
        <f>H10*'Factors and Sources'!$C$8/1000</f>
        <v>0</v>
      </c>
      <c r="R10" s="21">
        <f>I10*'Factors and Sources'!$C$8/1000</f>
        <v>0</v>
      </c>
      <c r="S10" s="22">
        <f>J10*'Factors and Sources'!$C$9/1000</f>
        <v>19.361000000000001</v>
      </c>
      <c r="T10" s="22">
        <f>K10*'Factors and Sources'!$C$9/1000</f>
        <v>31.023640457999999</v>
      </c>
      <c r="U10" s="22">
        <f>L10*'Factors and Sources'!$C$9/1000</f>
        <v>55.725643362</v>
      </c>
      <c r="V10" s="21">
        <f>M10+P10+S10</f>
        <v>21.520831775741634</v>
      </c>
      <c r="W10" s="21">
        <f>N10+Q10+T10</f>
        <v>33.080623101563461</v>
      </c>
      <c r="X10" s="21">
        <f>O10+R10+U10</f>
        <v>57.573713705826549</v>
      </c>
      <c r="Y10" s="95">
        <f>IFERROR((AVERAGEIF(V10:X10,"&lt;&gt;0")),"")</f>
        <v>37.391722861043881</v>
      </c>
      <c r="Z10" s="56">
        <f>SUMIFS('Electric Data'!$L:$L,'Electric Data'!$B:$B,$B10,'Electric Data'!$Q:$Q,Z$9)</f>
        <v>3768.9882000000002</v>
      </c>
      <c r="AA10" s="56">
        <f>SUMIFS('Electric Data'!$L:$L,'Electric Data'!$B:$B,$B10,'Electric Data'!$Q:$Q,AA$9)</f>
        <v>3407.3498</v>
      </c>
      <c r="AB10" s="56">
        <f>SUMIFS('Electric Data'!$L:$L,'Electric Data'!$B:$B,$B10,'Electric Data'!$Q:$Q,AB$9)</f>
        <v>3067.9679999999994</v>
      </c>
      <c r="AC10" s="23">
        <f>SUMIFS('Tank Fuels'!$H:$H,'Tank Fuels'!$B:$B,$B10,'Tank Fuels'!$D:$D,$AC$8,'Tank Fuels'!$F:$F,AC$9)</f>
        <v>0</v>
      </c>
      <c r="AD10" s="23">
        <f>SUMIFS('Tank Fuels'!$H:$H,'Tank Fuels'!$B:$B,$B10,'Tank Fuels'!$D:$D,$AC$8,'Tank Fuels'!$F:$F,AD$9)</f>
        <v>0</v>
      </c>
      <c r="AE10" s="23">
        <f>SUMIFS('Tank Fuels'!$H:$H,'Tank Fuels'!$B:$B,$B10,'Tank Fuels'!$D:$D,$AC$8,'Tank Fuels'!$F:$F,AE$9)</f>
        <v>0</v>
      </c>
      <c r="AF10" s="23">
        <f>SUMIFS('Tank Fuels'!$H:$H,'Tank Fuels'!$B:$B,$B10,'Tank Fuels'!$D:$D,$AF$8,'Tank Fuels'!$F:$F,AF$9)</f>
        <v>3445.09</v>
      </c>
      <c r="AG10" s="23">
        <f>SUMIFS('Tank Fuels'!$H:$H,'Tank Fuels'!$B:$B,$B10,'Tank Fuels'!$D:$D,$AF$8,'Tank Fuels'!$F:$F,AG$9)</f>
        <v>4869.8397999999997</v>
      </c>
      <c r="AH10" s="23">
        <f>SUMIFS('Tank Fuels'!$H:$H,'Tank Fuels'!$B:$B,$B10,'Tank Fuels'!$D:$D,$AF$8,'Tank Fuels'!$F:$F,AH$9)</f>
        <v>10593.8604</v>
      </c>
      <c r="AI10" s="24">
        <f>Z10+AC10+AF10</f>
        <v>7214.0781999999999</v>
      </c>
      <c r="AJ10" s="24">
        <f>AA10+AD10+AG10</f>
        <v>8277.1895999999997</v>
      </c>
      <c r="AK10" s="24">
        <f>AB10+AE10+AH10</f>
        <v>13661.828399999999</v>
      </c>
      <c r="AL10" s="35">
        <f>IFERROR((AVERAGEIF(AI10:AK10,"&lt;&gt;0")),"")</f>
        <v>9717.6987333333327</v>
      </c>
    </row>
    <row r="11" spans="1:38" x14ac:dyDescent="0.25">
      <c r="B11" s="187" t="s">
        <v>281</v>
      </c>
      <c r="C11" s="19" t="s">
        <v>20</v>
      </c>
      <c r="D11" s="57">
        <f>SUMIFS('Electric Data'!$H:$H,'Electric Data'!$B:$B,$B11,'Electric Data'!$Q:$Q,D$9)</f>
        <v>25402</v>
      </c>
      <c r="E11" s="57">
        <f>SUMIFS('Electric Data'!$H:$H,'Electric Data'!$B:$B,$B11,'Electric Data'!$Q:$Q,E$9)</f>
        <v>25041</v>
      </c>
      <c r="F11" s="57">
        <f>SUMIFS('Electric Data'!$H:$H,'Electric Data'!$B:$B,$B11,'Electric Data'!$Q:$Q,F$9)</f>
        <v>25797</v>
      </c>
      <c r="G11" s="20">
        <f>SUMIFS('Tank Fuels'!$G:$G,'Tank Fuels'!$B:$B,$B11,'Tank Fuels'!$D:$D,$G$8,'Tank Fuels'!$F:$F,G$9)</f>
        <v>31.3</v>
      </c>
      <c r="H11" s="20">
        <f>SUMIFS('Tank Fuels'!$G:$G,'Tank Fuels'!$B:$B,$B11,'Tank Fuels'!$D:$D,$G$8,'Tank Fuels'!$F:$F,H$9)</f>
        <v>0</v>
      </c>
      <c r="I11" s="20">
        <f>SUMIFS('Tank Fuels'!$G:$G,'Tank Fuels'!$B:$B,$B11,'Tank Fuels'!$D:$D,$G$8,'Tank Fuels'!$F:$F,I$9)</f>
        <v>0</v>
      </c>
      <c r="J11" s="20">
        <f>SUMIFS('Tank Fuels'!$G:$G,'Tank Fuels'!$B:$B,$B11,'Tank Fuels'!$D:$D,$S$8,'Tank Fuels'!$F:$F,J$9)</f>
        <v>2060</v>
      </c>
      <c r="K11" s="20">
        <f>SUMIFS('Tank Fuels'!$G:$G,'Tank Fuels'!$B:$B,$B11,'Tank Fuels'!$D:$D,$S$8,'Tank Fuels'!$F:$F,K$9)</f>
        <v>552.20000000000005</v>
      </c>
      <c r="L11" s="20">
        <f>SUMIFS('Tank Fuels'!$G:$G,'Tank Fuels'!$B:$B,$B11,'Tank Fuels'!$D:$D,$S$8,'Tank Fuels'!$F:$F,L$9)</f>
        <v>1800</v>
      </c>
      <c r="M11" s="94">
        <f>D11/1000*'Factors and Sources'!$C$6/1000</f>
        <v>2.685622590039014</v>
      </c>
      <c r="N11" s="94">
        <f>E11/1000*'Factors and Sources'!$C$6/1000</f>
        <v>2.64745591989477</v>
      </c>
      <c r="O11" s="94">
        <f>F11/1000*'Factors and Sources'!$C$6/1000</f>
        <v>2.7273839050167874</v>
      </c>
      <c r="P11" s="21">
        <f>G11*'Factors and Sources'!$C$8/1000</f>
        <v>0.179975</v>
      </c>
      <c r="Q11" s="21">
        <f>H11*'Factors and Sources'!$C$8/1000</f>
        <v>0</v>
      </c>
      <c r="R11" s="21">
        <f>I11*'Factors and Sources'!$C$8/1000</f>
        <v>0</v>
      </c>
      <c r="S11" s="22">
        <f>J11*'Factors and Sources'!$C$9/1000</f>
        <v>20.991399999999999</v>
      </c>
      <c r="T11" s="22">
        <f>K11*'Factors and Sources'!$C$9/1000</f>
        <v>5.6269180000000008</v>
      </c>
      <c r="U11" s="22">
        <f>L11*'Factors and Sources'!$C$9/1000</f>
        <v>18.341999999999999</v>
      </c>
      <c r="V11" s="21">
        <f t="shared" ref="V11:V16" si="0">M11+P11+S11</f>
        <v>23.856997590039015</v>
      </c>
      <c r="W11" s="21">
        <f t="shared" ref="W11:W16" si="1">N11+Q11+T11</f>
        <v>8.2743739198947708</v>
      </c>
      <c r="X11" s="21">
        <f t="shared" ref="X11:X16" si="2">O11+R11+U11</f>
        <v>21.069383905016785</v>
      </c>
      <c r="Y11" s="95">
        <f t="shared" ref="Y11:Y16" si="3">IFERROR((AVERAGEIF(V11:X11,"&lt;&gt;0")),"")</f>
        <v>17.733585138316858</v>
      </c>
      <c r="Z11" s="56">
        <f>SUMIFS('Electric Data'!$L:$L,'Electric Data'!$B:$B,$B11,'Electric Data'!$Q:$Q,Z$9)</f>
        <v>4930.5399999999991</v>
      </c>
      <c r="AA11" s="56">
        <f>SUMIFS('Electric Data'!$L:$L,'Electric Data'!$B:$B,$B11,'Electric Data'!$Q:$Q,AA$9)</f>
        <v>4400.2399999999961</v>
      </c>
      <c r="AB11" s="56">
        <f>SUMIFS('Electric Data'!$L:$L,'Electric Data'!$B:$B,$B11,'Electric Data'!$Q:$Q,AB$9)</f>
        <v>4119.9100000000008</v>
      </c>
      <c r="AC11" s="23">
        <f>SUMIFS('Tank Fuels'!$H:$H,'Tank Fuels'!$B:$B,$B11,'Tank Fuels'!$D:$D,$AC$8,'Tank Fuels'!$F:$F,AC$9)</f>
        <v>28.89</v>
      </c>
      <c r="AD11" s="23">
        <f>SUMIFS('Tank Fuels'!$H:$H,'Tank Fuels'!$B:$B,$B11,'Tank Fuels'!$D:$D,$AC$8,'Tank Fuels'!$F:$F,AD$9)</f>
        <v>0</v>
      </c>
      <c r="AE11" s="23">
        <f>SUMIFS('Tank Fuels'!$H:$H,'Tank Fuels'!$B:$B,$B11,'Tank Fuels'!$D:$D,$AC$8,'Tank Fuels'!$F:$F,AE$9)</f>
        <v>0</v>
      </c>
      <c r="AF11" s="23">
        <f>SUMIFS('Tank Fuels'!$H:$H,'Tank Fuels'!$B:$B,$B11,'Tank Fuels'!$D:$D,$AF$8,'Tank Fuels'!$F:$F,AF$9)</f>
        <v>4344.7</v>
      </c>
      <c r="AG11" s="23">
        <f>SUMIFS('Tank Fuels'!$H:$H,'Tank Fuels'!$B:$B,$B11,'Tank Fuels'!$D:$D,$AF$8,'Tank Fuels'!$F:$F,AG$9)</f>
        <v>805.87</v>
      </c>
      <c r="AH11" s="23">
        <f>SUMIFS('Tank Fuels'!$H:$H,'Tank Fuels'!$B:$B,$B11,'Tank Fuels'!$D:$D,$AF$8,'Tank Fuels'!$F:$F,AH$9)</f>
        <v>3424.28</v>
      </c>
      <c r="AI11" s="24">
        <f t="shared" ref="AI11:AI16" si="4">Z11+AC11+AF11</f>
        <v>9304.1299999999992</v>
      </c>
      <c r="AJ11" s="24">
        <f t="shared" ref="AJ11:AJ16" si="5">AA11+AD11+AG11</f>
        <v>5206.109999999996</v>
      </c>
      <c r="AK11" s="24">
        <f t="shared" ref="AK11:AK16" si="6">AB11+AE11+AH11</f>
        <v>7544.1900000000005</v>
      </c>
      <c r="AL11" s="35">
        <f t="shared" ref="AL11:AL16" si="7">IFERROR((AVERAGEIF(AI11:AK11,"&lt;&gt;0")),"")</f>
        <v>7351.4766666666646</v>
      </c>
    </row>
    <row r="12" spans="1:38" x14ac:dyDescent="0.25">
      <c r="B12" s="187" t="s">
        <v>282</v>
      </c>
      <c r="C12" s="19" t="s">
        <v>364</v>
      </c>
      <c r="D12" s="57">
        <f>SUMIFS('Electric Data'!$H:$H,'Electric Data'!$B:$B,$B12,'Electric Data'!$Q:$Q,D$9)</f>
        <v>231600</v>
      </c>
      <c r="E12" s="57">
        <f>SUMIFS('Electric Data'!$H:$H,'Electric Data'!$B:$B,$B12,'Electric Data'!$Q:$Q,E$9)</f>
        <v>282880</v>
      </c>
      <c r="F12" s="57">
        <f>SUMIFS('Electric Data'!$H:$H,'Electric Data'!$B:$B,$B12,'Electric Data'!$Q:$Q,F$9)</f>
        <v>349280</v>
      </c>
      <c r="G12" s="20">
        <f>SUMIFS('Tank Fuels'!$G:$G,'Tank Fuels'!$B:$B,$B12,'Tank Fuels'!$D:$D,$G$8,'Tank Fuels'!$F:$F,G$9)</f>
        <v>0</v>
      </c>
      <c r="H12" s="20">
        <f>SUMIFS('Tank Fuels'!$G:$G,'Tank Fuels'!$B:$B,$B12,'Tank Fuels'!$D:$D,$G$8,'Tank Fuels'!$F:$F,H$9)</f>
        <v>0</v>
      </c>
      <c r="I12" s="20">
        <f>SUMIFS('Tank Fuels'!$G:$G,'Tank Fuels'!$B:$B,$B12,'Tank Fuels'!$D:$D,$G$8,'Tank Fuels'!$F:$F,I$9)</f>
        <v>0</v>
      </c>
      <c r="J12" s="20">
        <f>SUMIFS('Tank Fuels'!$G:$G,'Tank Fuels'!$B:$B,$B12,'Tank Fuels'!$D:$D,$S$8,'Tank Fuels'!$F:$F,J$9)</f>
        <v>0</v>
      </c>
      <c r="K12" s="20">
        <f>SUMIFS('Tank Fuels'!$G:$G,'Tank Fuels'!$B:$B,$B12,'Tank Fuels'!$D:$D,$S$8,'Tank Fuels'!$F:$F,K$9)</f>
        <v>0</v>
      </c>
      <c r="L12" s="20">
        <f>SUMIFS('Tank Fuels'!$G:$G,'Tank Fuels'!$B:$B,$B12,'Tank Fuels'!$D:$D,$S$8,'Tank Fuels'!$F:$F,L$9)</f>
        <v>0</v>
      </c>
      <c r="M12" s="94">
        <f>D12/1000*'Factors and Sources'!$C$6/1000</f>
        <v>24.485874807221304</v>
      </c>
      <c r="N12" s="94">
        <f>E12/1000*'Factors and Sources'!$C$6/1000</f>
        <v>29.907445014968751</v>
      </c>
      <c r="O12" s="94">
        <f>F12/1000*'Factors and Sources'!$C$6/1000</f>
        <v>36.927574925156549</v>
      </c>
      <c r="P12" s="21">
        <f>G12*'Factors and Sources'!$C$8/1000</f>
        <v>0</v>
      </c>
      <c r="Q12" s="21">
        <f>H12*'Factors and Sources'!$C$8/1000</f>
        <v>0</v>
      </c>
      <c r="R12" s="21">
        <f>I12*'Factors and Sources'!$C$8/1000</f>
        <v>0</v>
      </c>
      <c r="S12" s="22">
        <f>J12*'Factors and Sources'!$C$9/1000</f>
        <v>0</v>
      </c>
      <c r="T12" s="22">
        <f>K12*'Factors and Sources'!$C$9/1000</f>
        <v>0</v>
      </c>
      <c r="U12" s="22">
        <f>L12*'Factors and Sources'!$C$9/1000</f>
        <v>0</v>
      </c>
      <c r="V12" s="21">
        <f t="shared" si="0"/>
        <v>24.485874807221304</v>
      </c>
      <c r="W12" s="21">
        <f t="shared" si="1"/>
        <v>29.907445014968751</v>
      </c>
      <c r="X12" s="21">
        <f t="shared" si="2"/>
        <v>36.927574925156549</v>
      </c>
      <c r="Y12" s="95">
        <f t="shared" si="3"/>
        <v>30.440298249115532</v>
      </c>
      <c r="Z12" s="56">
        <f>SUMIFS('Electric Data'!$L:$L,'Electric Data'!$B:$B,$B12,'Electric Data'!$Q:$Q,Z$9)</f>
        <v>34948.699999999997</v>
      </c>
      <c r="AA12" s="56">
        <f>SUMIFS('Electric Data'!$L:$L,'Electric Data'!$B:$B,$B12,'Electric Data'!$Q:$Q,AA$9)</f>
        <v>38279.119999999995</v>
      </c>
      <c r="AB12" s="56">
        <f>SUMIFS('Electric Data'!$L:$L,'Electric Data'!$B:$B,$B12,'Electric Data'!$Q:$Q,AB$9)</f>
        <v>40633.359999999993</v>
      </c>
      <c r="AC12" s="23">
        <f>SUMIFS('Tank Fuels'!$H:$H,'Tank Fuels'!$B:$B,$B12,'Tank Fuels'!$D:$D,$AC$8,'Tank Fuels'!$F:$F,AC$9)</f>
        <v>0</v>
      </c>
      <c r="AD12" s="23">
        <f>SUMIFS('Tank Fuels'!$H:$H,'Tank Fuels'!$B:$B,$B12,'Tank Fuels'!$D:$D,$AC$8,'Tank Fuels'!$F:$F,AD$9)</f>
        <v>0</v>
      </c>
      <c r="AE12" s="23">
        <f>SUMIFS('Tank Fuels'!$H:$H,'Tank Fuels'!$B:$B,$B12,'Tank Fuels'!$D:$D,$AC$8,'Tank Fuels'!$F:$F,AE$9)</f>
        <v>0</v>
      </c>
      <c r="AF12" s="23">
        <f>SUMIFS('Tank Fuels'!$H:$H,'Tank Fuels'!$B:$B,$B12,'Tank Fuels'!$D:$D,$AF$8,'Tank Fuels'!$F:$F,AF$9)</f>
        <v>0</v>
      </c>
      <c r="AG12" s="23">
        <f>SUMIFS('Tank Fuels'!$H:$H,'Tank Fuels'!$B:$B,$B12,'Tank Fuels'!$D:$D,$AF$8,'Tank Fuels'!$F:$F,AG$9)</f>
        <v>0</v>
      </c>
      <c r="AH12" s="23">
        <f>SUMIFS('Tank Fuels'!$H:$H,'Tank Fuels'!$B:$B,$B12,'Tank Fuels'!$D:$D,$AF$8,'Tank Fuels'!$F:$F,AH$9)</f>
        <v>0</v>
      </c>
      <c r="AI12" s="24">
        <f t="shared" si="4"/>
        <v>34948.699999999997</v>
      </c>
      <c r="AJ12" s="24">
        <f t="shared" si="5"/>
        <v>38279.119999999995</v>
      </c>
      <c r="AK12" s="24">
        <f t="shared" si="6"/>
        <v>40633.359999999993</v>
      </c>
      <c r="AL12" s="35">
        <f t="shared" si="7"/>
        <v>37953.726666666662</v>
      </c>
    </row>
    <row r="13" spans="1:38" x14ac:dyDescent="0.25">
      <c r="B13" s="187" t="s">
        <v>323</v>
      </c>
      <c r="C13" s="19" t="s">
        <v>364</v>
      </c>
      <c r="D13" s="57">
        <f>SUMIFS('Electric Data'!$H:$H,'Electric Data'!$B:$B,$B13,'Electric Data'!$Q:$Q,D$9)</f>
        <v>200741</v>
      </c>
      <c r="E13" s="57">
        <f>SUMIFS('Electric Data'!$H:$H,'Electric Data'!$B:$B,$B13,'Electric Data'!$Q:$Q,E$9)</f>
        <v>130839</v>
      </c>
      <c r="F13" s="57">
        <f>SUMIFS('Electric Data'!$H:$H,'Electric Data'!$B:$B,$B13,'Electric Data'!$Q:$Q,F$9)</f>
        <v>56201</v>
      </c>
      <c r="G13" s="20">
        <f>SUMIFS('Tank Fuels'!$G:$G,'Tank Fuels'!$B:$B,$B13,'Tank Fuels'!$D:$D,$G$8,'Tank Fuels'!$F:$F,G$9)</f>
        <v>0</v>
      </c>
      <c r="H13" s="20">
        <f>SUMIFS('Tank Fuels'!$G:$G,'Tank Fuels'!$B:$B,$B13,'Tank Fuels'!$D:$D,$G$8,'Tank Fuels'!$F:$F,H$9)</f>
        <v>0</v>
      </c>
      <c r="I13" s="20">
        <f>SUMIFS('Tank Fuels'!$G:$G,'Tank Fuels'!$B:$B,$B13,'Tank Fuels'!$D:$D,$G$8,'Tank Fuels'!$F:$F,I$9)</f>
        <v>0</v>
      </c>
      <c r="J13" s="20">
        <f>SUMIFS('Tank Fuels'!$G:$G,'Tank Fuels'!$B:$B,$B13,'Tank Fuels'!$D:$D,$S$8,'Tank Fuels'!$F:$F,J$9)</f>
        <v>0</v>
      </c>
      <c r="K13" s="20">
        <f>SUMIFS('Tank Fuels'!$G:$G,'Tank Fuels'!$B:$B,$B13,'Tank Fuels'!$D:$D,$S$8,'Tank Fuels'!$F:$F,K$9)</f>
        <v>0</v>
      </c>
      <c r="L13" s="20">
        <f>SUMIFS('Tank Fuels'!$G:$G,'Tank Fuels'!$B:$B,$B13,'Tank Fuels'!$D:$D,$S$8,'Tank Fuels'!$F:$F,L$9)</f>
        <v>0</v>
      </c>
      <c r="M13" s="94">
        <f>D13/1000*'Factors and Sources'!$C$6/1000</f>
        <v>21.223311721400744</v>
      </c>
      <c r="N13" s="94">
        <f>E13/1000*'Factors and Sources'!$C$6/1000</f>
        <v>13.832933393359362</v>
      </c>
      <c r="O13" s="94">
        <f>F13/1000*'Factors and Sources'!$C$6/1000</f>
        <v>5.9418421849768768</v>
      </c>
      <c r="P13" s="21">
        <f>G13*'Factors and Sources'!$C$8/1000</f>
        <v>0</v>
      </c>
      <c r="Q13" s="21">
        <f>H13*'Factors and Sources'!$C$8/1000</f>
        <v>0</v>
      </c>
      <c r="R13" s="21">
        <f>I13*'Factors and Sources'!$C$8/1000</f>
        <v>0</v>
      </c>
      <c r="S13" s="22">
        <f>J13*'Factors and Sources'!$C$9/1000</f>
        <v>0</v>
      </c>
      <c r="T13" s="22">
        <f>K13*'Factors and Sources'!$C$9/1000</f>
        <v>0</v>
      </c>
      <c r="U13" s="22">
        <f>L13*'Factors and Sources'!$C$9/1000</f>
        <v>0</v>
      </c>
      <c r="V13" s="21">
        <f t="shared" ref="V13" si="8">M13+P13+S13</f>
        <v>21.223311721400744</v>
      </c>
      <c r="W13" s="21">
        <f t="shared" ref="W13" si="9">N13+Q13+T13</f>
        <v>13.832933393359362</v>
      </c>
      <c r="X13" s="21">
        <f t="shared" ref="X13" si="10">O13+R13+U13</f>
        <v>5.9418421849768768</v>
      </c>
      <c r="Y13" s="95">
        <f t="shared" ref="Y13" si="11">IFERROR((AVERAGEIF(V13:X13,"&lt;&gt;0")),"")</f>
        <v>13.666029099912327</v>
      </c>
      <c r="Z13" s="56">
        <f>SUMIFS('Electric Data'!$L:$L,'Electric Data'!$B:$B,$B13,'Electric Data'!$Q:$Q,Z$9)</f>
        <v>30644.760000000002</v>
      </c>
      <c r="AA13" s="56">
        <f>SUMIFS('Electric Data'!$L:$L,'Electric Data'!$B:$B,$B13,'Electric Data'!$Q:$Q,AA$9)</f>
        <v>19089.530000000002</v>
      </c>
      <c r="AB13" s="56">
        <f>SUMIFS('Electric Data'!$L:$L,'Electric Data'!$B:$B,$B13,'Electric Data'!$Q:$Q,AB$9)</f>
        <v>6977.8200000000006</v>
      </c>
      <c r="AC13" s="23">
        <f>SUMIFS('Tank Fuels'!$H:$H,'Tank Fuels'!$B:$B,$B13,'Tank Fuels'!$D:$D,$AC$8,'Tank Fuels'!$F:$F,AC$9)</f>
        <v>0</v>
      </c>
      <c r="AD13" s="23">
        <f>SUMIFS('Tank Fuels'!$H:$H,'Tank Fuels'!$B:$B,$B13,'Tank Fuels'!$D:$D,$AC$8,'Tank Fuels'!$F:$F,AD$9)</f>
        <v>0</v>
      </c>
      <c r="AE13" s="23">
        <f>SUMIFS('Tank Fuels'!$H:$H,'Tank Fuels'!$B:$B,$B13,'Tank Fuels'!$D:$D,$AC$8,'Tank Fuels'!$F:$F,AE$9)</f>
        <v>0</v>
      </c>
      <c r="AF13" s="23">
        <f>SUMIFS('Tank Fuels'!$H:$H,'Tank Fuels'!$B:$B,$B13,'Tank Fuels'!$D:$D,$AF$8,'Tank Fuels'!$F:$F,AF$9)</f>
        <v>0</v>
      </c>
      <c r="AG13" s="23">
        <f>SUMIFS('Tank Fuels'!$H:$H,'Tank Fuels'!$B:$B,$B13,'Tank Fuels'!$D:$D,$AF$8,'Tank Fuels'!$F:$F,AG$9)</f>
        <v>0</v>
      </c>
      <c r="AH13" s="23">
        <f>SUMIFS('Tank Fuels'!$H:$H,'Tank Fuels'!$B:$B,$B13,'Tank Fuels'!$D:$D,$AF$8,'Tank Fuels'!$F:$F,AH$9)</f>
        <v>0</v>
      </c>
      <c r="AI13" s="24">
        <f t="shared" ref="AI13" si="12">Z13+AC13+AF13</f>
        <v>30644.760000000002</v>
      </c>
      <c r="AJ13" s="24">
        <f t="shared" ref="AJ13" si="13">AA13+AD13+AG13</f>
        <v>19089.530000000002</v>
      </c>
      <c r="AK13" s="24">
        <f t="shared" ref="AK13" si="14">AB13+AE13+AH13</f>
        <v>6977.8200000000006</v>
      </c>
      <c r="AL13" s="35">
        <f t="shared" ref="AL13" si="15">IFERROR((AVERAGEIF(AI13:AK13,"&lt;&gt;0")),"")</f>
        <v>18904.03666666667</v>
      </c>
    </row>
    <row r="14" spans="1:38" x14ac:dyDescent="0.25">
      <c r="B14" s="187" t="s">
        <v>280</v>
      </c>
      <c r="C14" s="19" t="s">
        <v>20</v>
      </c>
      <c r="D14" s="57">
        <f>SUMIFS('Electric Data'!$H:$H,'Electric Data'!$B:$B,$B14,'Electric Data'!$Q:$Q,D$9)</f>
        <v>13977</v>
      </c>
      <c r="E14" s="57">
        <f>SUMIFS('Electric Data'!$H:$H,'Electric Data'!$B:$B,$B14,'Electric Data'!$Q:$Q,E$9)</f>
        <v>7580</v>
      </c>
      <c r="F14" s="57">
        <f>SUMIFS('Electric Data'!$H:$H,'Electric Data'!$B:$B,$B14,'Electric Data'!$Q:$Q,F$9)</f>
        <v>8742</v>
      </c>
      <c r="G14" s="20">
        <f>SUMIFS('Tank Fuels'!$G:$G,'Tank Fuels'!$B:$B,$B14,'Tank Fuels'!$D:$D,$G$8,'Tank Fuels'!$F:$F,G$9)</f>
        <v>1268.5999999999999</v>
      </c>
      <c r="H14" s="20">
        <f>SUMIFS('Tank Fuels'!$G:$G,'Tank Fuels'!$B:$B,$B14,'Tank Fuels'!$D:$D,$G$8,'Tank Fuels'!$F:$F,H$9)</f>
        <v>724.00000000000011</v>
      </c>
      <c r="I14" s="20">
        <f>SUMIFS('Tank Fuels'!$G:$G,'Tank Fuels'!$B:$B,$B14,'Tank Fuels'!$D:$D,$G$8,'Tank Fuels'!$F:$F,I$9)</f>
        <v>732.80000000000007</v>
      </c>
      <c r="J14" s="20">
        <f>SUMIFS('Tank Fuels'!$G:$G,'Tank Fuels'!$B:$B,$B14,'Tank Fuels'!$D:$D,$S$8,'Tank Fuels'!$F:$F,J$9)</f>
        <v>0</v>
      </c>
      <c r="K14" s="20">
        <f>SUMIFS('Tank Fuels'!$G:$G,'Tank Fuels'!$B:$B,$B14,'Tank Fuels'!$D:$D,$S$8,'Tank Fuels'!$F:$F,K$9)</f>
        <v>0</v>
      </c>
      <c r="L14" s="20">
        <f>SUMIFS('Tank Fuels'!$G:$G,'Tank Fuels'!$B:$B,$B14,'Tank Fuels'!$D:$D,$S$8,'Tank Fuels'!$F:$F,L$9)</f>
        <v>0</v>
      </c>
      <c r="M14" s="94">
        <f>D14/1000*'Factors and Sources'!$C$6/1000</f>
        <v>1.4777162011249232</v>
      </c>
      <c r="N14" s="94">
        <f>E14/1000*'Factors and Sources'!$C$6/1000</f>
        <v>0.80139434818107724</v>
      </c>
      <c r="O14" s="94">
        <f>F14/1000*'Factors and Sources'!$C$6/1000</f>
        <v>0.92424662160936388</v>
      </c>
      <c r="P14" s="21">
        <f>G14*'Factors and Sources'!$C$8/1000</f>
        <v>7.2944499999999994</v>
      </c>
      <c r="Q14" s="21">
        <f>H14*'Factors and Sources'!$C$8/1000</f>
        <v>4.1630000000000011</v>
      </c>
      <c r="R14" s="21">
        <f>I14*'Factors and Sources'!$C$8/1000</f>
        <v>4.2136000000000005</v>
      </c>
      <c r="S14" s="22">
        <f>J14*'Factors and Sources'!$C$9/1000</f>
        <v>0</v>
      </c>
      <c r="T14" s="22">
        <f>K14*'Factors and Sources'!$C$9/1000</f>
        <v>0</v>
      </c>
      <c r="U14" s="22">
        <f>L14*'Factors and Sources'!$C$9/1000</f>
        <v>0</v>
      </c>
      <c r="V14" s="21">
        <f t="shared" si="0"/>
        <v>8.7721662011249233</v>
      </c>
      <c r="W14" s="21">
        <f t="shared" si="1"/>
        <v>4.9643943481810782</v>
      </c>
      <c r="X14" s="21">
        <f t="shared" si="2"/>
        <v>5.1378466216093646</v>
      </c>
      <c r="Y14" s="95">
        <f t="shared" si="3"/>
        <v>6.2914690569717893</v>
      </c>
      <c r="Z14" s="56">
        <f>SUMIFS('Electric Data'!$L:$L,'Electric Data'!$B:$B,$B14,'Electric Data'!$Q:$Q,Z$9)</f>
        <v>2781.24</v>
      </c>
      <c r="AA14" s="56">
        <f>SUMIFS('Electric Data'!$L:$L,'Electric Data'!$B:$B,$B14,'Electric Data'!$Q:$Q,AA$9)</f>
        <v>1561.6499999999999</v>
      </c>
      <c r="AB14" s="56">
        <f>SUMIFS('Electric Data'!$L:$L,'Electric Data'!$B:$B,$B14,'Electric Data'!$Q:$Q,AB$9)</f>
        <v>1582.8100000000002</v>
      </c>
      <c r="AC14" s="23">
        <f>SUMIFS('Tank Fuels'!$H:$H,'Tank Fuels'!$B:$B,$B14,'Tank Fuels'!$D:$D,$AC$8,'Tank Fuels'!$F:$F,AC$9)</f>
        <v>1443.86</v>
      </c>
      <c r="AD14" s="23">
        <f>SUMIFS('Tank Fuels'!$H:$H,'Tank Fuels'!$B:$B,$B14,'Tank Fuels'!$D:$D,$AC$8,'Tank Fuels'!$F:$F,AD$9)</f>
        <v>678.77</v>
      </c>
      <c r="AE14" s="23">
        <f>SUMIFS('Tank Fuels'!$H:$H,'Tank Fuels'!$B:$B,$B14,'Tank Fuels'!$D:$D,$AC$8,'Tank Fuels'!$F:$F,AE$9)</f>
        <v>1186.98</v>
      </c>
      <c r="AF14" s="23">
        <f>SUMIFS('Tank Fuels'!$H:$H,'Tank Fuels'!$B:$B,$B14,'Tank Fuels'!$D:$D,$AF$8,'Tank Fuels'!$F:$F,AF$9)</f>
        <v>0</v>
      </c>
      <c r="AG14" s="23">
        <f>SUMIFS('Tank Fuels'!$H:$H,'Tank Fuels'!$B:$B,$B14,'Tank Fuels'!$D:$D,$AF$8,'Tank Fuels'!$F:$F,AG$9)</f>
        <v>0</v>
      </c>
      <c r="AH14" s="23">
        <f>SUMIFS('Tank Fuels'!$H:$H,'Tank Fuels'!$B:$B,$B14,'Tank Fuels'!$D:$D,$AF$8,'Tank Fuels'!$F:$F,AH$9)</f>
        <v>0</v>
      </c>
      <c r="AI14" s="24">
        <f t="shared" si="4"/>
        <v>4225.0999999999995</v>
      </c>
      <c r="AJ14" s="24">
        <f t="shared" si="5"/>
        <v>2240.42</v>
      </c>
      <c r="AK14" s="24">
        <f t="shared" si="6"/>
        <v>2769.79</v>
      </c>
      <c r="AL14" s="35">
        <f t="shared" si="7"/>
        <v>3078.4366666666665</v>
      </c>
    </row>
    <row r="15" spans="1:38" x14ac:dyDescent="0.25">
      <c r="B15" s="187" t="s">
        <v>326</v>
      </c>
      <c r="C15" s="19" t="s">
        <v>20</v>
      </c>
      <c r="D15" s="57">
        <f>SUMIFS('Electric Data'!$H:$H,'Electric Data'!$B:$B,$B15,'Electric Data'!$Q:$Q,D$9)</f>
        <v>11240</v>
      </c>
      <c r="E15" s="57">
        <f>SUMIFS('Electric Data'!$H:$H,'Electric Data'!$B:$B,$B15,'Electric Data'!$Q:$Q,E$9)</f>
        <v>4640</v>
      </c>
      <c r="F15" s="57">
        <f>SUMIFS('Electric Data'!$H:$H,'Electric Data'!$B:$B,$B15,'Electric Data'!$Q:$Q,F$9)</f>
        <v>10040</v>
      </c>
      <c r="G15" s="20">
        <f>SUMIFS('Tank Fuels'!$G:$G,'Tank Fuels'!$B:$B,$B15,'Tank Fuels'!$D:$D,$G$8,'Tank Fuels'!$F:$F,G$9)</f>
        <v>0</v>
      </c>
      <c r="H15" s="20">
        <f>SUMIFS('Tank Fuels'!$G:$G,'Tank Fuels'!$B:$B,$B15,'Tank Fuels'!$D:$D,$G$8,'Tank Fuels'!$F:$F,H$9)</f>
        <v>0</v>
      </c>
      <c r="I15" s="20">
        <f>SUMIFS('Tank Fuels'!$G:$G,'Tank Fuels'!$B:$B,$B15,'Tank Fuels'!$D:$D,$G$8,'Tank Fuels'!$F:$F,I$9)</f>
        <v>0</v>
      </c>
      <c r="J15" s="20">
        <f>SUMIFS('Tank Fuels'!$G:$G,'Tank Fuels'!$B:$B,$B15,'Tank Fuels'!$D:$D,$S$8,'Tank Fuels'!$F:$F,J$9)</f>
        <v>0</v>
      </c>
      <c r="K15" s="20">
        <f>SUMIFS('Tank Fuels'!$G:$G,'Tank Fuels'!$B:$B,$B15,'Tank Fuels'!$D:$D,$S$8,'Tank Fuels'!$F:$F,K$9)</f>
        <v>0</v>
      </c>
      <c r="L15" s="20">
        <f>SUMIFS('Tank Fuels'!$G:$G,'Tank Fuels'!$B:$B,$B15,'Tank Fuels'!$D:$D,$S$8,'Tank Fuels'!$F:$F,L$9)</f>
        <v>0</v>
      </c>
      <c r="M15" s="94">
        <f>D15/1000*'Factors and Sources'!$C$6/1000</f>
        <v>1.1883472920257663</v>
      </c>
      <c r="N15" s="94">
        <f>E15/1000*'Factors and Sources'!$C$6/1000</f>
        <v>0.49056329492878603</v>
      </c>
      <c r="O15" s="94">
        <f>F15/1000*'Factors and Sources'!$C$6/1000</f>
        <v>1.0614774743717699</v>
      </c>
      <c r="P15" s="21">
        <f>G15*'Factors and Sources'!$C$8/1000</f>
        <v>0</v>
      </c>
      <c r="Q15" s="21">
        <f>H15*'Factors and Sources'!$C$8/1000</f>
        <v>0</v>
      </c>
      <c r="R15" s="21">
        <f>I15*'Factors and Sources'!$C$8/1000</f>
        <v>0</v>
      </c>
      <c r="S15" s="22">
        <f>J15*'Factors and Sources'!$C$9/1000</f>
        <v>0</v>
      </c>
      <c r="T15" s="22">
        <f>K15*'Factors and Sources'!$C$9/1000</f>
        <v>0</v>
      </c>
      <c r="U15" s="22">
        <f>L15*'Factors and Sources'!$C$9/1000</f>
        <v>0</v>
      </c>
      <c r="V15" s="21">
        <f t="shared" ref="V15" si="16">M15+P15+S15</f>
        <v>1.1883472920257663</v>
      </c>
      <c r="W15" s="21">
        <f t="shared" ref="W15" si="17">N15+Q15+T15</f>
        <v>0.49056329492878603</v>
      </c>
      <c r="X15" s="21">
        <f t="shared" ref="X15" si="18">O15+R15+U15</f>
        <v>1.0614774743717699</v>
      </c>
      <c r="Y15" s="95">
        <f t="shared" ref="Y15" si="19">IFERROR((AVERAGEIF(V15:X15,"&lt;&gt;0")),"")</f>
        <v>0.91346268710877399</v>
      </c>
      <c r="Z15" s="56">
        <f>SUMIFS('Electric Data'!$L:$L,'Electric Data'!$B:$B,$B15,'Electric Data'!$Q:$Q,Z$9)</f>
        <v>1948.8400000000001</v>
      </c>
      <c r="AA15" s="56">
        <f>SUMIFS('Electric Data'!$L:$L,'Electric Data'!$B:$B,$B15,'Electric Data'!$Q:$Q,AA$9)</f>
        <v>1147.3799999999999</v>
      </c>
      <c r="AB15" s="56">
        <f>SUMIFS('Electric Data'!$L:$L,'Electric Data'!$B:$B,$B15,'Electric Data'!$Q:$Q,AB$9)</f>
        <v>1932.4500000000003</v>
      </c>
      <c r="AC15" s="23">
        <f>SUMIFS('Tank Fuels'!$H:$H,'Tank Fuels'!$B:$B,$B15,'Tank Fuels'!$D:$D,$AC$8,'Tank Fuels'!$F:$F,AC$9)</f>
        <v>0</v>
      </c>
      <c r="AD15" s="23">
        <f>SUMIFS('Tank Fuels'!$H:$H,'Tank Fuels'!$B:$B,$B15,'Tank Fuels'!$D:$D,$AC$8,'Tank Fuels'!$F:$F,AD$9)</f>
        <v>0</v>
      </c>
      <c r="AE15" s="23">
        <f>SUMIFS('Tank Fuels'!$H:$H,'Tank Fuels'!$B:$B,$B15,'Tank Fuels'!$D:$D,$AC$8,'Tank Fuels'!$F:$F,AE$9)</f>
        <v>0</v>
      </c>
      <c r="AF15" s="23">
        <f>SUMIFS('Tank Fuels'!$H:$H,'Tank Fuels'!$B:$B,$B15,'Tank Fuels'!$D:$D,$AF$8,'Tank Fuels'!$F:$F,AF$9)</f>
        <v>0</v>
      </c>
      <c r="AG15" s="23">
        <f>SUMIFS('Tank Fuels'!$H:$H,'Tank Fuels'!$B:$B,$B15,'Tank Fuels'!$D:$D,$AF$8,'Tank Fuels'!$F:$F,AG$9)</f>
        <v>0</v>
      </c>
      <c r="AH15" s="23">
        <f>SUMIFS('Tank Fuels'!$H:$H,'Tank Fuels'!$B:$B,$B15,'Tank Fuels'!$D:$D,$AF$8,'Tank Fuels'!$F:$F,AH$9)</f>
        <v>0</v>
      </c>
      <c r="AI15" s="24">
        <f t="shared" ref="AI15" si="20">Z15+AC15+AF15</f>
        <v>1948.8400000000001</v>
      </c>
      <c r="AJ15" s="24">
        <f t="shared" ref="AJ15" si="21">AA15+AD15+AG15</f>
        <v>1147.3799999999999</v>
      </c>
      <c r="AK15" s="24">
        <f t="shared" ref="AK15" si="22">AB15+AE15+AH15</f>
        <v>1932.4500000000003</v>
      </c>
      <c r="AL15" s="35">
        <f t="shared" ref="AL15" si="23">IFERROR((AVERAGEIF(AI15:AK15,"&lt;&gt;0")),"")</f>
        <v>1676.2233333333334</v>
      </c>
    </row>
    <row r="16" spans="1:38" s="45" customFormat="1" x14ac:dyDescent="0.25">
      <c r="A16"/>
      <c r="B16" s="187" t="s">
        <v>260</v>
      </c>
      <c r="C16" s="19" t="s">
        <v>5</v>
      </c>
      <c r="D16" s="57">
        <f>SUMIFS('Electric Data'!$H:$H,'Electric Data'!$B:$B,$B16,'Electric Data'!$Q:$Q,D$9)</f>
        <v>88765</v>
      </c>
      <c r="E16" s="57">
        <f>SUMIFS('Electric Data'!$H:$H,'Electric Data'!$B:$B,$B16,'Electric Data'!$Q:$Q,E$9)</f>
        <v>67002</v>
      </c>
      <c r="F16" s="57">
        <f>SUMIFS('Electric Data'!$H:$H,'Electric Data'!$B:$B,$B16,'Electric Data'!$Q:$Q,F$9)</f>
        <v>39662</v>
      </c>
      <c r="G16" s="20">
        <f>SUMIFS('Tank Fuels'!$G:$G,'Tank Fuels'!$B:$B,$B16,'Tank Fuels'!$D:$D,$G$8,'Tank Fuels'!$F:$F,G$9)</f>
        <v>0</v>
      </c>
      <c r="H16" s="20">
        <f>SUMIFS('Tank Fuels'!$G:$G,'Tank Fuels'!$B:$B,$B16,'Tank Fuels'!$D:$D,$G$8,'Tank Fuels'!$F:$F,H$9)</f>
        <v>0</v>
      </c>
      <c r="I16" s="20">
        <f>SUMIFS('Tank Fuels'!$G:$G,'Tank Fuels'!$B:$B,$B16,'Tank Fuels'!$D:$D,$G$8,'Tank Fuels'!$F:$F,I$9)</f>
        <v>0</v>
      </c>
      <c r="J16" s="20">
        <f>SUMIFS('Tank Fuels'!$G:$G,'Tank Fuels'!$B:$B,$B16,'Tank Fuels'!$D:$D,$S$8,'Tank Fuels'!$F:$F,J$9)</f>
        <v>0</v>
      </c>
      <c r="K16" s="20">
        <f>SUMIFS('Tank Fuels'!$G:$G,'Tank Fuels'!$B:$B,$B16,'Tank Fuels'!$D:$D,$S$8,'Tank Fuels'!$F:$F,K$9)</f>
        <v>0</v>
      </c>
      <c r="L16" s="20">
        <f>SUMIFS('Tank Fuels'!$G:$G,'Tank Fuels'!$B:$B,$B16,'Tank Fuels'!$D:$D,$S$8,'Tank Fuels'!$F:$F,L$9)</f>
        <v>0</v>
      </c>
      <c r="M16" s="94">
        <f>D16/1000*'Factors and Sources'!$C$6/1000</f>
        <v>9.3846661367141593</v>
      </c>
      <c r="N16" s="94">
        <f>E16/1000*'Factors and Sources'!$C$6/1000</f>
        <v>7.0837762687108885</v>
      </c>
      <c r="O16" s="94">
        <f>F16/1000*'Factors and Sources'!$C$6/1000</f>
        <v>4.1932589231606707</v>
      </c>
      <c r="P16" s="21">
        <f>G16*'Factors and Sources'!$C$8/1000</f>
        <v>0</v>
      </c>
      <c r="Q16" s="21">
        <f>H16*'Factors and Sources'!$C$8/1000</f>
        <v>0</v>
      </c>
      <c r="R16" s="21">
        <f>I16*'Factors and Sources'!$C$8/1000</f>
        <v>0</v>
      </c>
      <c r="S16" s="22">
        <f>J16*'Factors and Sources'!$C$9/1000</f>
        <v>0</v>
      </c>
      <c r="T16" s="22">
        <f>K16*'Factors and Sources'!$C$9/1000</f>
        <v>0</v>
      </c>
      <c r="U16" s="22">
        <f>L16*'Factors and Sources'!$C$9/1000</f>
        <v>0</v>
      </c>
      <c r="V16" s="21">
        <f t="shared" si="0"/>
        <v>9.3846661367141593</v>
      </c>
      <c r="W16" s="21">
        <f t="shared" si="1"/>
        <v>7.0837762687108885</v>
      </c>
      <c r="X16" s="21">
        <f t="shared" si="2"/>
        <v>4.1932589231606707</v>
      </c>
      <c r="Y16" s="95">
        <f t="shared" si="3"/>
        <v>6.8872337761952389</v>
      </c>
      <c r="Z16" s="56">
        <f>SUMIFS('Electric Data'!$L:$L,'Electric Data'!$B:$B,$B16,'Electric Data'!$Q:$Q,Z$9)</f>
        <v>28979.83</v>
      </c>
      <c r="AA16" s="56">
        <f>SUMIFS('Electric Data'!$L:$L,'Electric Data'!$B:$B,$B16,'Electric Data'!$Q:$Q,AA$9)</f>
        <v>26580.069999999996</v>
      </c>
      <c r="AB16" s="56">
        <f>SUMIFS('Electric Data'!$L:$L,'Electric Data'!$B:$B,$B16,'Electric Data'!$Q:$Q,AB$9)</f>
        <v>25896.419999999995</v>
      </c>
      <c r="AC16" s="23">
        <f>SUMIFS('Tank Fuels'!$H:$H,'Tank Fuels'!$B:$B,$B16,'Tank Fuels'!$D:$D,$AC$8,'Tank Fuels'!$F:$F,AC$9)</f>
        <v>0</v>
      </c>
      <c r="AD16" s="23">
        <f>SUMIFS('Tank Fuels'!$H:$H,'Tank Fuels'!$B:$B,$B16,'Tank Fuels'!$D:$D,$AC$8,'Tank Fuels'!$F:$F,AD$9)</f>
        <v>0</v>
      </c>
      <c r="AE16" s="23">
        <f>SUMIFS('Tank Fuels'!$H:$H,'Tank Fuels'!$B:$B,$B16,'Tank Fuels'!$D:$D,$AC$8,'Tank Fuels'!$F:$F,AE$9)</f>
        <v>0</v>
      </c>
      <c r="AF16" s="23">
        <f>SUMIFS('Tank Fuels'!$H:$H,'Tank Fuels'!$B:$B,$B16,'Tank Fuels'!$D:$D,$AF$8,'Tank Fuels'!$F:$F,AF$9)</f>
        <v>0</v>
      </c>
      <c r="AG16" s="23">
        <f>SUMIFS('Tank Fuels'!$H:$H,'Tank Fuels'!$B:$B,$B16,'Tank Fuels'!$D:$D,$AF$8,'Tank Fuels'!$F:$F,AG$9)</f>
        <v>0</v>
      </c>
      <c r="AH16" s="23">
        <f>SUMIFS('Tank Fuels'!$H:$H,'Tank Fuels'!$B:$B,$B16,'Tank Fuels'!$D:$D,$AF$8,'Tank Fuels'!$F:$F,AH$9)</f>
        <v>0</v>
      </c>
      <c r="AI16" s="24">
        <f t="shared" si="4"/>
        <v>28979.83</v>
      </c>
      <c r="AJ16" s="24">
        <f t="shared" si="5"/>
        <v>26580.069999999996</v>
      </c>
      <c r="AK16" s="24">
        <f t="shared" si="6"/>
        <v>25896.419999999995</v>
      </c>
      <c r="AL16" s="35">
        <f t="shared" si="7"/>
        <v>27152.106666666663</v>
      </c>
    </row>
    <row r="17" spans="1:264" ht="15.75" customHeight="1" thickBot="1" x14ac:dyDescent="0.3">
      <c r="A17" s="45"/>
      <c r="B17" s="197" t="s">
        <v>45</v>
      </c>
      <c r="C17" s="198"/>
      <c r="D17" s="199">
        <f t="shared" ref="D17:AK17" si="24">SUM(D10:D16)</f>
        <v>592153.80000000005</v>
      </c>
      <c r="E17" s="199">
        <f t="shared" si="24"/>
        <v>537438</v>
      </c>
      <c r="F17" s="199">
        <f t="shared" si="24"/>
        <v>507202</v>
      </c>
      <c r="G17" s="199">
        <f t="shared" si="24"/>
        <v>1299.8999999999999</v>
      </c>
      <c r="H17" s="199">
        <f t="shared" si="24"/>
        <v>724.00000000000011</v>
      </c>
      <c r="I17" s="199">
        <f t="shared" si="24"/>
        <v>732.80000000000007</v>
      </c>
      <c r="J17" s="199">
        <f t="shared" si="24"/>
        <v>3960</v>
      </c>
      <c r="K17" s="199">
        <f t="shared" si="24"/>
        <v>3596.7182000000003</v>
      </c>
      <c r="L17" s="199">
        <f t="shared" si="24"/>
        <v>7268.6598000000004</v>
      </c>
      <c r="M17" s="199">
        <f t="shared" si="24"/>
        <v>62.605370524267542</v>
      </c>
      <c r="N17" s="199">
        <f t="shared" si="24"/>
        <v>56.820550883607098</v>
      </c>
      <c r="O17" s="199">
        <f t="shared" si="24"/>
        <v>53.623854378118565</v>
      </c>
      <c r="P17" s="199">
        <f t="shared" si="24"/>
        <v>7.4744249999999992</v>
      </c>
      <c r="Q17" s="199">
        <f t="shared" si="24"/>
        <v>4.1630000000000011</v>
      </c>
      <c r="R17" s="199">
        <f t="shared" si="24"/>
        <v>4.2136000000000005</v>
      </c>
      <c r="S17" s="199">
        <f t="shared" si="24"/>
        <v>40.352400000000003</v>
      </c>
      <c r="T17" s="199">
        <f t="shared" si="24"/>
        <v>36.650558457999999</v>
      </c>
      <c r="U17" s="199">
        <f t="shared" si="24"/>
        <v>74.067643361999998</v>
      </c>
      <c r="V17" s="199">
        <f t="shared" si="24"/>
        <v>110.43219552426754</v>
      </c>
      <c r="W17" s="199">
        <f t="shared" si="24"/>
        <v>97.6341093416071</v>
      </c>
      <c r="X17" s="199">
        <f t="shared" si="24"/>
        <v>131.90509774011858</v>
      </c>
      <c r="Y17" s="199">
        <f>SUM(Y10:Y16)</f>
        <v>113.32380086866441</v>
      </c>
      <c r="Z17" s="200">
        <f>SUM(Z10:Z16)</f>
        <v>108002.8982</v>
      </c>
      <c r="AA17" s="200">
        <f t="shared" si="24"/>
        <v>94465.339799999987</v>
      </c>
      <c r="AB17" s="200">
        <f t="shared" si="24"/>
        <v>84210.737999999983</v>
      </c>
      <c r="AC17" s="200">
        <f t="shared" si="24"/>
        <v>1472.75</v>
      </c>
      <c r="AD17" s="200">
        <f t="shared" si="24"/>
        <v>678.77</v>
      </c>
      <c r="AE17" s="200">
        <f t="shared" si="24"/>
        <v>1186.98</v>
      </c>
      <c r="AF17" s="200">
        <f t="shared" si="24"/>
        <v>7789.79</v>
      </c>
      <c r="AG17" s="200">
        <f t="shared" si="24"/>
        <v>5675.7097999999996</v>
      </c>
      <c r="AH17" s="200">
        <f t="shared" si="24"/>
        <v>14018.1404</v>
      </c>
      <c r="AI17" s="200">
        <f>SUM(AI10:AI16)</f>
        <v>117265.4382</v>
      </c>
      <c r="AJ17" s="200">
        <f t="shared" si="24"/>
        <v>100819.81959999999</v>
      </c>
      <c r="AK17" s="200">
        <f t="shared" si="24"/>
        <v>99415.858399999983</v>
      </c>
      <c r="AL17" s="201">
        <f>SUM(AL10:AL16)</f>
        <v>105833.70539999998</v>
      </c>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c r="IW17" s="45"/>
      <c r="IX17" s="45"/>
      <c r="IY17" s="45"/>
      <c r="IZ17" s="45"/>
      <c r="JA17" s="45"/>
      <c r="JB17" s="45"/>
      <c r="JC17" s="45"/>
      <c r="JD17" s="45"/>
    </row>
    <row r="18" spans="1:264" s="165" customFormat="1" x14ac:dyDescent="0.25">
      <c r="A18"/>
      <c r="B18"/>
      <c r="C18"/>
      <c r="D18"/>
      <c r="E18" s="27"/>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row>
    <row r="19" spans="1:264" x14ac:dyDescent="0.25">
      <c r="A19" s="163" t="s">
        <v>46</v>
      </c>
      <c r="B19" s="164" t="s">
        <v>47</v>
      </c>
      <c r="C19" s="165"/>
      <c r="D19" s="165"/>
      <c r="E19" s="166"/>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5"/>
      <c r="GQ19" s="165"/>
      <c r="GR19" s="165"/>
      <c r="GS19" s="165"/>
      <c r="GT19" s="165"/>
      <c r="GU19" s="165"/>
      <c r="GV19" s="165"/>
      <c r="GW19" s="165"/>
      <c r="GX19" s="165"/>
      <c r="GY19" s="165"/>
      <c r="GZ19" s="165"/>
      <c r="HA19" s="165"/>
      <c r="HB19" s="165"/>
      <c r="HC19" s="165"/>
      <c r="HD19" s="165"/>
      <c r="HE19" s="165"/>
      <c r="HF19" s="165"/>
      <c r="HG19" s="165"/>
      <c r="HH19" s="165"/>
      <c r="HI19" s="165"/>
      <c r="HJ19" s="165"/>
      <c r="HK19" s="165"/>
      <c r="HL19" s="165"/>
      <c r="HM19" s="165"/>
      <c r="HN19" s="165"/>
      <c r="HO19" s="165"/>
      <c r="HP19" s="165"/>
      <c r="HQ19" s="165"/>
      <c r="HR19" s="165"/>
      <c r="HS19" s="165"/>
      <c r="HT19" s="165"/>
      <c r="HU19" s="165"/>
      <c r="HV19" s="165"/>
      <c r="HW19" s="165"/>
      <c r="HX19" s="165"/>
      <c r="HY19" s="165"/>
      <c r="HZ19" s="165"/>
      <c r="IA19" s="165"/>
      <c r="IB19" s="165"/>
      <c r="IC19" s="165"/>
      <c r="ID19" s="165"/>
      <c r="IE19" s="165"/>
      <c r="IF19" s="165"/>
      <c r="IG19" s="165"/>
      <c r="IH19" s="165"/>
      <c r="II19" s="165"/>
      <c r="IJ19" s="165"/>
      <c r="IK19" s="165"/>
      <c r="IL19" s="165"/>
      <c r="IM19" s="165"/>
      <c r="IN19" s="165"/>
      <c r="IO19" s="165"/>
      <c r="IP19" s="165"/>
      <c r="IQ19" s="165"/>
      <c r="IR19" s="165"/>
      <c r="IS19" s="165"/>
      <c r="IT19" s="165"/>
      <c r="IU19" s="165"/>
      <c r="IV19" s="165"/>
      <c r="IW19" s="165"/>
      <c r="IX19" s="165"/>
      <c r="IY19" s="165"/>
      <c r="IZ19" s="165"/>
      <c r="JA19" s="165"/>
      <c r="JB19" s="165"/>
      <c r="JC19" s="165"/>
      <c r="JD19" s="165"/>
    </row>
    <row r="20" spans="1:264" ht="15.75" thickBot="1" x14ac:dyDescent="0.3">
      <c r="E20" s="27"/>
    </row>
    <row r="21" spans="1:264" ht="19.5" thickBot="1" x14ac:dyDescent="0.35">
      <c r="B21" s="29"/>
      <c r="C21" s="30"/>
      <c r="D21" s="296" t="s">
        <v>130</v>
      </c>
      <c r="E21" s="297"/>
      <c r="F21" s="297"/>
      <c r="G21" s="297"/>
      <c r="H21" s="297"/>
      <c r="I21" s="297"/>
      <c r="J21" s="297"/>
      <c r="K21" s="297"/>
      <c r="L21" s="298"/>
      <c r="M21" s="296" t="s">
        <v>171</v>
      </c>
      <c r="N21" s="297"/>
      <c r="O21" s="297"/>
      <c r="P21" s="297"/>
      <c r="Q21" s="297"/>
      <c r="R21" s="297"/>
      <c r="S21" s="297"/>
      <c r="T21" s="297"/>
      <c r="U21" s="297"/>
      <c r="V21" s="297"/>
      <c r="W21" s="297"/>
      <c r="X21" s="297"/>
      <c r="Y21" s="297"/>
      <c r="Z21" s="292" t="s">
        <v>131</v>
      </c>
      <c r="AA21" s="293"/>
      <c r="AB21" s="293"/>
      <c r="AC21" s="294"/>
      <c r="AD21" s="294"/>
      <c r="AE21" s="294"/>
      <c r="AF21" s="294"/>
      <c r="AG21" s="294"/>
      <c r="AH21" s="294"/>
      <c r="AI21" s="294"/>
      <c r="AJ21" s="294"/>
      <c r="AK21" s="294"/>
      <c r="AL21" s="295"/>
    </row>
    <row r="22" spans="1:264" x14ac:dyDescent="0.25">
      <c r="B22" s="7"/>
      <c r="C22" s="31"/>
      <c r="D22" s="290" t="s">
        <v>126</v>
      </c>
      <c r="E22" s="290"/>
      <c r="F22" s="290"/>
      <c r="G22" s="290" t="s">
        <v>127</v>
      </c>
      <c r="H22" s="290"/>
      <c r="I22" s="290"/>
      <c r="J22" s="290" t="s">
        <v>122</v>
      </c>
      <c r="K22" s="290"/>
      <c r="L22" s="290"/>
      <c r="M22" s="290" t="s">
        <v>126</v>
      </c>
      <c r="N22" s="290"/>
      <c r="O22" s="290"/>
      <c r="P22" s="290" t="s">
        <v>127</v>
      </c>
      <c r="Q22" s="290"/>
      <c r="R22" s="290"/>
      <c r="S22" s="286" t="s">
        <v>122</v>
      </c>
      <c r="T22" s="286"/>
      <c r="U22" s="286"/>
      <c r="V22" s="299" t="s">
        <v>41</v>
      </c>
      <c r="W22" s="299"/>
      <c r="X22" s="299"/>
      <c r="Y22" s="299"/>
      <c r="Z22" s="290" t="s">
        <v>26</v>
      </c>
      <c r="AA22" s="290"/>
      <c r="AB22" s="290"/>
      <c r="AC22" s="291" t="s">
        <v>27</v>
      </c>
      <c r="AD22" s="291"/>
      <c r="AE22" s="291"/>
      <c r="AF22" s="291" t="s">
        <v>3</v>
      </c>
      <c r="AG22" s="291"/>
      <c r="AH22" s="291"/>
      <c r="AI22" s="291" t="s">
        <v>41</v>
      </c>
      <c r="AJ22" s="291"/>
      <c r="AK22" s="291"/>
      <c r="AL22" s="291"/>
    </row>
    <row r="23" spans="1:264" x14ac:dyDescent="0.25">
      <c r="B23" s="54" t="s">
        <v>28</v>
      </c>
      <c r="C23" s="98" t="s">
        <v>43</v>
      </c>
      <c r="D23" s="18">
        <v>2019</v>
      </c>
      <c r="E23" s="18">
        <v>2020</v>
      </c>
      <c r="F23" s="18">
        <v>2021</v>
      </c>
      <c r="G23" s="18">
        <v>2019</v>
      </c>
      <c r="H23" s="18">
        <v>2020</v>
      </c>
      <c r="I23" s="18">
        <v>2021</v>
      </c>
      <c r="J23" s="18">
        <v>2019</v>
      </c>
      <c r="K23" s="18">
        <v>2020</v>
      </c>
      <c r="L23" s="18">
        <v>2021</v>
      </c>
      <c r="M23" s="18">
        <v>2019</v>
      </c>
      <c r="N23" s="18">
        <v>2020</v>
      </c>
      <c r="O23" s="18">
        <v>2021</v>
      </c>
      <c r="P23" s="18">
        <v>2019</v>
      </c>
      <c r="Q23" s="18">
        <v>2020</v>
      </c>
      <c r="R23" s="18">
        <v>2021</v>
      </c>
      <c r="S23" s="18">
        <v>2019</v>
      </c>
      <c r="T23" s="18">
        <v>2020</v>
      </c>
      <c r="U23" s="18">
        <v>2021</v>
      </c>
      <c r="V23" s="18">
        <v>2019</v>
      </c>
      <c r="W23" s="18">
        <v>2020</v>
      </c>
      <c r="X23" s="18">
        <v>2021</v>
      </c>
      <c r="Y23" s="18" t="s">
        <v>44</v>
      </c>
      <c r="Z23" s="18">
        <v>2019</v>
      </c>
      <c r="AA23" s="18">
        <v>2020</v>
      </c>
      <c r="AB23" s="18">
        <v>2021</v>
      </c>
      <c r="AC23" s="18">
        <v>2019</v>
      </c>
      <c r="AD23" s="18">
        <v>2020</v>
      </c>
      <c r="AE23" s="18">
        <v>2021</v>
      </c>
      <c r="AF23" s="18">
        <v>2019</v>
      </c>
      <c r="AG23" s="18">
        <v>2020</v>
      </c>
      <c r="AH23" s="18">
        <v>2021</v>
      </c>
      <c r="AI23" s="18">
        <v>2019</v>
      </c>
      <c r="AJ23" s="18">
        <v>2020</v>
      </c>
      <c r="AK23" s="18">
        <v>2021</v>
      </c>
      <c r="AL23" s="18" t="s">
        <v>44</v>
      </c>
    </row>
    <row r="24" spans="1:264" x14ac:dyDescent="0.25">
      <c r="B24" s="176" t="s">
        <v>282</v>
      </c>
      <c r="C24" s="177" t="s">
        <v>22</v>
      </c>
      <c r="D24" s="34">
        <f>SUMIFS('Vehicle Fleet Fuel'!$G:$G,'Vehicle Fleet Fuel'!$B:$B,$B24,'Vehicle Fleet Fuel'!$D:$D,D$23)</f>
        <v>150</v>
      </c>
      <c r="E24" s="34">
        <f>SUMIFS('Vehicle Fleet Fuel'!$G:$G,'Vehicle Fleet Fuel'!$B:$B,$B24,'Vehicle Fleet Fuel'!$D:$D,E$23)</f>
        <v>200</v>
      </c>
      <c r="F24" s="34">
        <f>SUMIFS('Vehicle Fleet Fuel'!$G:$G,'Vehicle Fleet Fuel'!$B:$B,$B24,'Vehicle Fleet Fuel'!$D:$D,F$23)</f>
        <v>99</v>
      </c>
      <c r="G24" s="34">
        <f>SUMIFS('Vehicle Fleet Fuel'!$I:$I,'Vehicle Fleet Fuel'!$B:$B,$B24,'Vehicle Fleet Fuel'!$D:$D,G$23)</f>
        <v>49.3</v>
      </c>
      <c r="H24" s="34">
        <f>SUMIFS('Vehicle Fleet Fuel'!$I:$I,'Vehicle Fleet Fuel'!$B:$B,$B24,'Vehicle Fleet Fuel'!$D:$D,H$23)</f>
        <v>0</v>
      </c>
      <c r="I24" s="34">
        <f>SUMIFS('Vehicle Fleet Fuel'!$I:$I,'Vehicle Fleet Fuel'!$B:$B,$B24,'Vehicle Fleet Fuel'!$D:$D,I$23)</f>
        <v>0</v>
      </c>
      <c r="J24" s="34">
        <f>SUMIFS('Vehicle Fleet Fuel'!$K:$K,'Vehicle Fleet Fuel'!$B:$B,$B24,'Vehicle Fleet Fuel'!$D:$D,J$23)</f>
        <v>0</v>
      </c>
      <c r="K24" s="34">
        <f>SUMIFS('Vehicle Fleet Fuel'!$K:$K,'Vehicle Fleet Fuel'!$B:$B,$B24,'Vehicle Fleet Fuel'!$D:$D,K$23)</f>
        <v>0</v>
      </c>
      <c r="L24" s="34">
        <f>SUMIFS('Vehicle Fleet Fuel'!$K:$K,'Vehicle Fleet Fuel'!$B:$B,$B24,'Vehicle Fleet Fuel'!$D:$D,L$23)</f>
        <v>0</v>
      </c>
      <c r="M24" s="34">
        <f>D24*'Factors and Sources'!$C$10/1000</f>
        <v>1.3169999999999999</v>
      </c>
      <c r="N24" s="34">
        <f>E24*'Factors and Sources'!$C$10/1000</f>
        <v>1.7559999999999998</v>
      </c>
      <c r="O24" s="34">
        <f>F24*'Factors and Sources'!$C$10/1000</f>
        <v>0.86921999999999988</v>
      </c>
      <c r="P24" s="34">
        <f>G24*'Factors and Sources'!$C$9/1000</f>
        <v>0.50236700000000001</v>
      </c>
      <c r="Q24" s="34">
        <f>H24*'Factors and Sources'!$C$9/1000</f>
        <v>0</v>
      </c>
      <c r="R24" s="34">
        <f>I24*'Factors and Sources'!$C$9/1000</f>
        <v>0</v>
      </c>
      <c r="S24" s="34">
        <f>J24/1000*'Factors and Sources'!$C$6/1000</f>
        <v>0</v>
      </c>
      <c r="T24" s="34">
        <f>K24/1000*'Factors and Sources'!$C$6/1000</f>
        <v>0</v>
      </c>
      <c r="U24" s="34">
        <f>L24/1000*'Factors and Sources'!$C$6/1000</f>
        <v>0</v>
      </c>
      <c r="V24" s="34">
        <f t="shared" ref="V24:X25" si="25">M24+P24+S24</f>
        <v>1.819367</v>
      </c>
      <c r="W24" s="34">
        <f t="shared" si="25"/>
        <v>1.7559999999999998</v>
      </c>
      <c r="X24" s="34">
        <f t="shared" si="25"/>
        <v>0.86921999999999988</v>
      </c>
      <c r="Y24" s="94">
        <f>IFERROR((AVERAGEIF(V24:X24,"&lt;&gt;0")),"")</f>
        <v>1.4815290000000001</v>
      </c>
      <c r="Z24" s="287">
        <f>SUMIFS('Vehicle Fleet Fuel'!$H:$H,'Vehicle Fleet Fuel'!$B:$B,$B24,'Vehicle Fleet Fuel'!$D:$D,Z$23)</f>
        <v>399</v>
      </c>
      <c r="AA24" s="24">
        <f>SUMIFS('Vehicle Fleet Fuel'!$H:$H,'Vehicle Fleet Fuel'!$B:$B,$B24,'Vehicle Fleet Fuel'!$D:$D,AA$23)</f>
        <v>591</v>
      </c>
      <c r="AB24" s="24">
        <f>SUMIFS('Vehicle Fleet Fuel'!$H:$H,'Vehicle Fleet Fuel'!$B:$B,$B24,'Vehicle Fleet Fuel'!$D:$D,AB$23)</f>
        <v>303</v>
      </c>
      <c r="AC24" s="24">
        <f>SUMIFS('Vehicle Fleet Fuel'!$J:$J,'Vehicle Fleet Fuel'!$B:$B,$B24,'Vehicle Fleet Fuel'!$D:$D,AC$23)</f>
        <v>101</v>
      </c>
      <c r="AD24" s="24">
        <f>SUMIFS('Vehicle Fleet Fuel'!$J:$J,'Vehicle Fleet Fuel'!$B:$B,$B24,'Vehicle Fleet Fuel'!$D:$D,AD$23)</f>
        <v>0</v>
      </c>
      <c r="AE24" s="24">
        <f>SUMIFS('Vehicle Fleet Fuel'!$J:$J,'Vehicle Fleet Fuel'!$B:$B,$B24,'Vehicle Fleet Fuel'!$D:$D,AE$23)</f>
        <v>0</v>
      </c>
      <c r="AF24" s="24">
        <f>SUMIFS('Vehicle Fleet Fuel'!$L:$L,'Vehicle Fleet Fuel'!$B:$B,$B24,'Vehicle Fleet Fuel'!$D:$D,AF$23)</f>
        <v>0</v>
      </c>
      <c r="AG24" s="24">
        <f>SUMIFS('Vehicle Fleet Fuel'!$L:$L,'Vehicle Fleet Fuel'!$B:$B,$B24,'Vehicle Fleet Fuel'!$D:$D,AG$23)</f>
        <v>0</v>
      </c>
      <c r="AH24" s="24">
        <f>SUMIFS('Vehicle Fleet Fuel'!$L:$L,'Vehicle Fleet Fuel'!$B:$B,$B24,'Vehicle Fleet Fuel'!$D:$D,AH$23)</f>
        <v>0</v>
      </c>
      <c r="AI24" s="24">
        <f t="shared" ref="AI24:AK25" si="26">Z24+AC24+AF24</f>
        <v>500</v>
      </c>
      <c r="AJ24" s="24">
        <f t="shared" si="26"/>
        <v>591</v>
      </c>
      <c r="AK24" s="24">
        <f t="shared" si="26"/>
        <v>303</v>
      </c>
      <c r="AL24" s="24">
        <f>IFERROR((AVERAGEIF(AJ24:AK24,"&lt;&gt;0")),"")</f>
        <v>447</v>
      </c>
    </row>
    <row r="25" spans="1:264" x14ac:dyDescent="0.25">
      <c r="B25" s="176" t="s">
        <v>281</v>
      </c>
      <c r="C25" s="177" t="s">
        <v>22</v>
      </c>
      <c r="D25" s="34">
        <f>SUMIFS('Vehicle Fleet Fuel'!$G:$G,'Vehicle Fleet Fuel'!$B:$B,$B25,'Vehicle Fleet Fuel'!$D:$D,D$23)</f>
        <v>0</v>
      </c>
      <c r="E25" s="34">
        <f>SUMIFS('Vehicle Fleet Fuel'!$G:$G,'Vehicle Fleet Fuel'!$B:$B,$B25,'Vehicle Fleet Fuel'!$D:$D,E$23)</f>
        <v>0</v>
      </c>
      <c r="F25" s="34">
        <f>SUMIFS('Vehicle Fleet Fuel'!$G:$G,'Vehicle Fleet Fuel'!$B:$B,$B25,'Vehicle Fleet Fuel'!$D:$D,F$23)</f>
        <v>0</v>
      </c>
      <c r="G25" s="34">
        <f>SUMIFS('Vehicle Fleet Fuel'!$I:$I,'Vehicle Fleet Fuel'!$B:$B,$B25,'Vehicle Fleet Fuel'!$D:$D,G$23)</f>
        <v>564.59999999999991</v>
      </c>
      <c r="H25" s="34">
        <f>SUMIFS('Vehicle Fleet Fuel'!$I:$I,'Vehicle Fleet Fuel'!$B:$B,$B25,'Vehicle Fleet Fuel'!$D:$D,H$23)</f>
        <v>274.8</v>
      </c>
      <c r="I25" s="34">
        <f>SUMIFS('Vehicle Fleet Fuel'!$I:$I,'Vehicle Fleet Fuel'!$B:$B,$B25,'Vehicle Fleet Fuel'!$D:$D,I$23)</f>
        <v>543.70000000000005</v>
      </c>
      <c r="J25" s="34">
        <f>SUMIFS('Vehicle Fleet Fuel'!$K:$K,'Vehicle Fleet Fuel'!$B:$B,$B25,'Vehicle Fleet Fuel'!$D:$D,J$23)</f>
        <v>0</v>
      </c>
      <c r="K25" s="34">
        <f>SUMIFS('Vehicle Fleet Fuel'!$K:$K,'Vehicle Fleet Fuel'!$B:$B,$B25,'Vehicle Fleet Fuel'!$D:$D,K$23)</f>
        <v>0</v>
      </c>
      <c r="L25" s="34">
        <f>SUMIFS('Vehicle Fleet Fuel'!$K:$K,'Vehicle Fleet Fuel'!$B:$B,$B25,'Vehicle Fleet Fuel'!$D:$D,L$23)</f>
        <v>0</v>
      </c>
      <c r="M25" s="34">
        <f>D25*'Factors and Sources'!$C$10/1000</f>
        <v>0</v>
      </c>
      <c r="N25" s="34">
        <f>E25*'Factors and Sources'!$C$10/1000</f>
        <v>0</v>
      </c>
      <c r="O25" s="34">
        <f>F25*'Factors and Sources'!$C$10/1000</f>
        <v>0</v>
      </c>
      <c r="P25" s="34">
        <f>G25*'Factors and Sources'!$C$9/1000</f>
        <v>5.7532739999999984</v>
      </c>
      <c r="Q25" s="34">
        <f>H25*'Factors and Sources'!$C$9/1000</f>
        <v>2.8002120000000001</v>
      </c>
      <c r="R25" s="34">
        <f>I25*'Factors and Sources'!$C$9/1000</f>
        <v>5.5403029999999998</v>
      </c>
      <c r="S25" s="34">
        <f>J25/1000*'Factors and Sources'!$C$6/1000</f>
        <v>0</v>
      </c>
      <c r="T25" s="34">
        <f>K25/1000*'Factors and Sources'!$C$6/1000</f>
        <v>0</v>
      </c>
      <c r="U25" s="34">
        <f>L25/1000*'Factors and Sources'!$C$6/1000</f>
        <v>0</v>
      </c>
      <c r="V25" s="34">
        <f t="shared" si="25"/>
        <v>5.7532739999999984</v>
      </c>
      <c r="W25" s="34">
        <f t="shared" si="25"/>
        <v>2.8002120000000001</v>
      </c>
      <c r="X25" s="34">
        <f t="shared" si="25"/>
        <v>5.5403029999999998</v>
      </c>
      <c r="Y25" s="94">
        <f>IFERROR((AVERAGEIF(V25:X25,"&lt;&gt;0")),"")</f>
        <v>4.6979296666666661</v>
      </c>
      <c r="Z25" s="287">
        <f>SUMIFS('Vehicle Fleet Fuel'!$H:$H,'Vehicle Fleet Fuel'!$B:$B,$B25,'Vehicle Fleet Fuel'!$D:$D,Z$23)</f>
        <v>0</v>
      </c>
      <c r="AA25" s="24">
        <f>SUMIFS('Vehicle Fleet Fuel'!$H:$H,'Vehicle Fleet Fuel'!$B:$B,$B25,'Vehicle Fleet Fuel'!$D:$D,AA$23)</f>
        <v>0</v>
      </c>
      <c r="AB25" s="24">
        <f>SUMIFS('Vehicle Fleet Fuel'!$H:$H,'Vehicle Fleet Fuel'!$B:$B,$B25,'Vehicle Fleet Fuel'!$D:$D,AB$23)</f>
        <v>0</v>
      </c>
      <c r="AC25" s="24">
        <f>SUMIFS('Vehicle Fleet Fuel'!$J:$J,'Vehicle Fleet Fuel'!$B:$B,$B25,'Vehicle Fleet Fuel'!$D:$D,AC$23)</f>
        <v>1252.3599999999999</v>
      </c>
      <c r="AD25" s="24">
        <f>SUMIFS('Vehicle Fleet Fuel'!$J:$J,'Vehicle Fleet Fuel'!$B:$B,$B25,'Vehicle Fleet Fuel'!$D:$D,AD$23)</f>
        <v>380.6</v>
      </c>
      <c r="AE25" s="24">
        <f>SUMIFS('Vehicle Fleet Fuel'!$J:$J,'Vehicle Fleet Fuel'!$B:$B,$B25,'Vehicle Fleet Fuel'!$D:$D,AE$23)</f>
        <v>1404.58</v>
      </c>
      <c r="AF25" s="24">
        <f>SUMIFS('Vehicle Fleet Fuel'!$L:$L,'Vehicle Fleet Fuel'!$B:$B,$B25,'Vehicle Fleet Fuel'!$D:$D,AF$23)</f>
        <v>0</v>
      </c>
      <c r="AG25" s="24">
        <f>SUMIFS('Vehicle Fleet Fuel'!$L:$L,'Vehicle Fleet Fuel'!$B:$B,$B25,'Vehicle Fleet Fuel'!$D:$D,AG$23)</f>
        <v>0</v>
      </c>
      <c r="AH25" s="24">
        <f>SUMIFS('Vehicle Fleet Fuel'!$L:$L,'Vehicle Fleet Fuel'!$B:$B,$B25,'Vehicle Fleet Fuel'!$D:$D,AH$23)</f>
        <v>0</v>
      </c>
      <c r="AI25" s="24">
        <f t="shared" si="26"/>
        <v>1252.3599999999999</v>
      </c>
      <c r="AJ25" s="24">
        <f t="shared" si="26"/>
        <v>380.6</v>
      </c>
      <c r="AK25" s="24">
        <f t="shared" si="26"/>
        <v>1404.58</v>
      </c>
      <c r="AL25" s="24">
        <f>IFERROR((AVERAGEIF(AJ25:AK25,"&lt;&gt;0")),"")</f>
        <v>892.58999999999992</v>
      </c>
    </row>
    <row r="26" spans="1:264" x14ac:dyDescent="0.25">
      <c r="B26" s="38" t="s">
        <v>45</v>
      </c>
      <c r="C26" s="39"/>
      <c r="D26" s="282">
        <f t="shared" ref="D26:I26" si="27">SUM(D24:D25)</f>
        <v>150</v>
      </c>
      <c r="E26" s="282">
        <f t="shared" si="27"/>
        <v>200</v>
      </c>
      <c r="F26" s="282">
        <f t="shared" si="27"/>
        <v>99</v>
      </c>
      <c r="G26" s="282">
        <f t="shared" si="27"/>
        <v>613.89999999999986</v>
      </c>
      <c r="H26" s="282">
        <f t="shared" si="27"/>
        <v>274.8</v>
      </c>
      <c r="I26" s="282">
        <f t="shared" si="27"/>
        <v>543.70000000000005</v>
      </c>
      <c r="J26" s="282">
        <f t="shared" ref="J26" si="28">SUM(J24:J24)</f>
        <v>0</v>
      </c>
      <c r="K26" s="282">
        <f t="shared" ref="K26:AB26" si="29">SUM(K24:K24)</f>
        <v>0</v>
      </c>
      <c r="L26" s="282">
        <f t="shared" si="29"/>
        <v>0</v>
      </c>
      <c r="M26" s="282">
        <f t="shared" ref="M26" si="30">SUM(M24:M24)</f>
        <v>1.3169999999999999</v>
      </c>
      <c r="N26" s="282">
        <f t="shared" si="29"/>
        <v>1.7559999999999998</v>
      </c>
      <c r="O26" s="282">
        <f t="shared" si="29"/>
        <v>0.86921999999999988</v>
      </c>
      <c r="P26" s="282">
        <f>SUM(P24:P25)</f>
        <v>6.2556409999999989</v>
      </c>
      <c r="Q26" s="282">
        <f>SUM(Q24:Q25)</f>
        <v>2.8002120000000001</v>
      </c>
      <c r="R26" s="282">
        <f>SUM(R24:R25)</f>
        <v>5.5403029999999998</v>
      </c>
      <c r="S26" s="282">
        <f t="shared" ref="S26" si="31">SUM(S24:S24)</f>
        <v>0</v>
      </c>
      <c r="T26" s="282">
        <f t="shared" si="29"/>
        <v>0</v>
      </c>
      <c r="U26" s="282">
        <f>SUM(U24:U25)</f>
        <v>0</v>
      </c>
      <c r="V26" s="282">
        <f>SUM(V24:V25)</f>
        <v>7.5726409999999982</v>
      </c>
      <c r="W26" s="282">
        <f t="shared" si="29"/>
        <v>1.7559999999999998</v>
      </c>
      <c r="X26" s="282">
        <f>SUM(X24:X25)</f>
        <v>6.4095230000000001</v>
      </c>
      <c r="Y26" s="283">
        <f>SUM(Y24:Y25)</f>
        <v>6.1794586666666662</v>
      </c>
      <c r="Z26" s="288">
        <f t="shared" ref="Z26" si="32">SUM(Z24:Z24)</f>
        <v>399</v>
      </c>
      <c r="AA26" s="284">
        <f t="shared" si="29"/>
        <v>591</v>
      </c>
      <c r="AB26" s="284">
        <f t="shared" si="29"/>
        <v>303</v>
      </c>
      <c r="AC26" s="284">
        <f>SUM(AC24:AC25)</f>
        <v>1353.36</v>
      </c>
      <c r="AD26" s="284">
        <f t="shared" ref="AD26:AF26" si="33">SUM(AD24:AD25)</f>
        <v>380.6</v>
      </c>
      <c r="AE26" s="284">
        <f t="shared" si="33"/>
        <v>1404.58</v>
      </c>
      <c r="AF26" s="284">
        <f t="shared" si="33"/>
        <v>0</v>
      </c>
      <c r="AG26" s="284">
        <f t="shared" ref="AG26" si="34">SUM(AG24:AG25)</f>
        <v>0</v>
      </c>
      <c r="AH26" s="284">
        <f t="shared" ref="AH26:AI26" si="35">SUM(AH24:AH25)</f>
        <v>0</v>
      </c>
      <c r="AI26" s="284">
        <f t="shared" si="35"/>
        <v>1752.36</v>
      </c>
      <c r="AJ26" s="284">
        <f t="shared" ref="AJ26" si="36">SUM(AJ24:AJ25)</f>
        <v>971.6</v>
      </c>
      <c r="AK26" s="284">
        <f>SUM(AK24:AK25)</f>
        <v>1707.58</v>
      </c>
      <c r="AL26" s="284">
        <f>SUM(AL24:AL25)</f>
        <v>1339.59</v>
      </c>
    </row>
    <row r="27" spans="1:264" s="164" customFormat="1" x14ac:dyDescent="0.25">
      <c r="A27"/>
      <c r="B27"/>
      <c r="C27"/>
      <c r="D27"/>
      <c r="E27" s="25"/>
      <c r="F27" s="25"/>
      <c r="G27" s="26"/>
      <c r="H27"/>
      <c r="I27" s="36"/>
      <c r="J27"/>
      <c r="K27"/>
      <c r="L27"/>
      <c r="M27"/>
      <c r="N27"/>
      <c r="O27"/>
      <c r="P27"/>
      <c r="Q27"/>
      <c r="R27" s="285"/>
      <c r="S27"/>
      <c r="T27"/>
      <c r="U27"/>
      <c r="V27"/>
      <c r="W27"/>
      <c r="X27"/>
      <c r="Y27"/>
      <c r="Z27"/>
      <c r="AA27"/>
      <c r="AB27"/>
      <c r="AC27"/>
      <c r="AD27"/>
      <c r="AE27"/>
      <c r="AF27"/>
      <c r="AG27"/>
      <c r="AH27"/>
      <c r="AI27"/>
      <c r="AJ27"/>
      <c r="AK27" s="30"/>
      <c r="AL27" s="30"/>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row>
    <row r="28" spans="1:264" x14ac:dyDescent="0.25">
      <c r="A28" s="163" t="s">
        <v>48</v>
      </c>
      <c r="B28" s="164" t="s">
        <v>49</v>
      </c>
      <c r="C28" s="167"/>
      <c r="D28" s="167"/>
      <c r="E28" s="167"/>
      <c r="F28" s="167"/>
      <c r="G28" s="168"/>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9"/>
      <c r="AL28" s="169"/>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4"/>
      <c r="FG28" s="164"/>
      <c r="FH28" s="164"/>
      <c r="FI28" s="164"/>
      <c r="FJ28" s="164"/>
      <c r="FK28" s="164"/>
      <c r="FL28" s="164"/>
      <c r="FM28" s="164"/>
      <c r="FN28" s="164"/>
      <c r="FO28" s="164"/>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c r="HL28" s="164"/>
      <c r="HM28" s="164"/>
      <c r="HN28" s="164"/>
      <c r="HO28" s="164"/>
      <c r="HP28" s="164"/>
      <c r="HQ28" s="164"/>
      <c r="HR28" s="164"/>
      <c r="HS28" s="164"/>
      <c r="HT28" s="164"/>
      <c r="HU28" s="164"/>
      <c r="HV28" s="164"/>
      <c r="HW28" s="164"/>
      <c r="HX28" s="164"/>
      <c r="HY28" s="164"/>
      <c r="HZ28" s="164"/>
      <c r="IA28" s="164"/>
      <c r="IB28" s="164"/>
      <c r="IC28" s="164"/>
      <c r="ID28" s="164"/>
      <c r="IE28" s="164"/>
      <c r="IF28" s="164"/>
      <c r="IG28" s="164"/>
      <c r="IH28" s="164"/>
      <c r="II28" s="164"/>
      <c r="IJ28" s="164"/>
      <c r="IK28" s="164"/>
      <c r="IL28" s="164"/>
      <c r="IM28" s="164"/>
      <c r="IN28" s="164"/>
      <c r="IO28" s="164"/>
      <c r="IP28" s="164"/>
      <c r="IQ28" s="164"/>
      <c r="IR28" s="164"/>
      <c r="IS28" s="164"/>
      <c r="IT28" s="164"/>
      <c r="IU28" s="164"/>
      <c r="IV28" s="164"/>
      <c r="IW28" s="164"/>
      <c r="IX28" s="164"/>
      <c r="IY28" s="164"/>
      <c r="IZ28" s="164"/>
      <c r="JA28" s="164"/>
      <c r="JB28" s="164"/>
      <c r="JC28" s="164"/>
      <c r="JD28" s="164"/>
    </row>
    <row r="29" spans="1:264" x14ac:dyDescent="0.25">
      <c r="C29" s="25"/>
      <c r="D29" s="25"/>
      <c r="E29" s="25"/>
      <c r="F29" s="25"/>
      <c r="G29" s="26"/>
      <c r="AK29" s="30"/>
      <c r="AL29" s="30"/>
    </row>
    <row r="30" spans="1:264" x14ac:dyDescent="0.25">
      <c r="C30" s="25"/>
      <c r="D30" s="25"/>
      <c r="E30" s="25"/>
      <c r="F30" s="25"/>
      <c r="G30" s="26"/>
      <c r="AK30" s="30"/>
      <c r="AL30" s="30"/>
    </row>
    <row r="31" spans="1:264" x14ac:dyDescent="0.25">
      <c r="C31" s="25"/>
      <c r="D31" s="25"/>
      <c r="E31" s="25"/>
      <c r="F31" s="25"/>
      <c r="G31" s="26"/>
      <c r="AK31" s="30"/>
      <c r="AL31" s="30"/>
    </row>
    <row r="32" spans="1:264" x14ac:dyDescent="0.25">
      <c r="C32" s="25"/>
      <c r="D32" s="25"/>
      <c r="E32" s="25"/>
      <c r="F32" s="25"/>
      <c r="G32" s="26"/>
      <c r="AK32" s="30"/>
      <c r="AL32" s="30"/>
    </row>
    <row r="33" spans="1:264" x14ac:dyDescent="0.25">
      <c r="C33" s="25"/>
      <c r="D33" s="25"/>
      <c r="E33" s="25"/>
      <c r="F33" s="25"/>
      <c r="G33" s="26"/>
      <c r="AK33" s="30"/>
      <c r="AL33" s="30"/>
    </row>
    <row r="34" spans="1:264" x14ac:dyDescent="0.25">
      <c r="C34" s="25"/>
      <c r="D34" s="25"/>
      <c r="E34" s="25"/>
      <c r="F34" s="25"/>
      <c r="G34" s="26"/>
      <c r="AK34" s="30"/>
      <c r="AL34" s="30"/>
    </row>
    <row r="35" spans="1:264" x14ac:dyDescent="0.25">
      <c r="C35" s="25"/>
      <c r="D35" s="25"/>
      <c r="E35" s="25"/>
      <c r="F35" s="25"/>
      <c r="G35" s="26"/>
      <c r="AK35" s="30"/>
      <c r="AL35" s="30"/>
    </row>
    <row r="36" spans="1:264" x14ac:dyDescent="0.25">
      <c r="C36" s="25"/>
      <c r="D36" s="25"/>
      <c r="E36" s="25"/>
      <c r="F36" s="25"/>
      <c r="G36" s="26"/>
      <c r="AK36" s="30"/>
      <c r="AL36" s="30"/>
    </row>
    <row r="37" spans="1:264" x14ac:dyDescent="0.25">
      <c r="C37" s="25"/>
      <c r="D37" s="25"/>
      <c r="E37" s="25"/>
      <c r="F37" s="25"/>
      <c r="G37" s="26"/>
      <c r="AK37" s="30"/>
      <c r="AL37" s="30"/>
    </row>
    <row r="38" spans="1:264" x14ac:dyDescent="0.25">
      <c r="C38" s="25"/>
      <c r="D38" s="25"/>
      <c r="E38" s="25"/>
      <c r="F38" s="25"/>
      <c r="G38" s="26"/>
      <c r="AK38" s="30"/>
      <c r="AL38" s="30"/>
    </row>
    <row r="39" spans="1:264" x14ac:dyDescent="0.25">
      <c r="C39" s="25"/>
      <c r="D39" s="25"/>
      <c r="E39" s="25"/>
      <c r="F39" s="25"/>
      <c r="G39" s="26"/>
      <c r="AK39" s="30"/>
      <c r="AL39" s="30"/>
    </row>
    <row r="40" spans="1:264" x14ac:dyDescent="0.25">
      <c r="C40" s="25"/>
      <c r="D40" s="25"/>
      <c r="E40" s="25"/>
      <c r="F40" s="25"/>
      <c r="G40" s="26"/>
      <c r="AK40" s="30"/>
      <c r="AL40" s="30"/>
    </row>
    <row r="41" spans="1:264" x14ac:dyDescent="0.25">
      <c r="C41" s="25"/>
      <c r="D41" s="25"/>
      <c r="E41" s="25"/>
      <c r="F41" s="25"/>
      <c r="G41" s="26"/>
      <c r="AK41" s="30"/>
      <c r="AL41" s="30"/>
    </row>
    <row r="42" spans="1:264" x14ac:dyDescent="0.25">
      <c r="C42" s="25"/>
      <c r="D42" s="25"/>
      <c r="E42" s="25"/>
      <c r="F42" s="25"/>
      <c r="G42" s="26"/>
      <c r="AK42" s="30"/>
      <c r="AL42" s="30"/>
    </row>
    <row r="43" spans="1:264" x14ac:dyDescent="0.25">
      <c r="C43" s="25"/>
      <c r="D43" s="25"/>
      <c r="E43" s="25"/>
      <c r="F43" s="25"/>
      <c r="G43" s="26"/>
      <c r="AK43" s="30"/>
      <c r="AL43" s="30"/>
    </row>
    <row r="44" spans="1:264" x14ac:dyDescent="0.25">
      <c r="C44" s="25"/>
      <c r="D44" s="25"/>
      <c r="E44" s="25"/>
      <c r="F44" s="25"/>
      <c r="G44" s="26"/>
      <c r="AK44" s="30"/>
      <c r="AL44" s="30"/>
    </row>
    <row r="45" spans="1:264" x14ac:dyDescent="0.25">
      <c r="C45" s="25"/>
      <c r="D45" s="25"/>
      <c r="E45" s="25"/>
      <c r="F45" s="25"/>
      <c r="G45" s="26"/>
      <c r="AK45" s="30"/>
      <c r="AL45" s="30"/>
    </row>
    <row r="46" spans="1:264" x14ac:dyDescent="0.25">
      <c r="C46" s="25"/>
      <c r="D46" s="25"/>
      <c r="E46" s="25"/>
      <c r="F46" s="25"/>
      <c r="G46" s="26"/>
    </row>
    <row r="47" spans="1:264" s="164" customForma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row>
    <row r="48" spans="1:264" x14ac:dyDescent="0.25">
      <c r="A48" s="163" t="s">
        <v>50</v>
      </c>
      <c r="B48" s="164" t="s">
        <v>51</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c r="DJ48" s="164"/>
      <c r="DK48" s="164"/>
      <c r="DL48" s="164"/>
      <c r="DM48" s="164"/>
      <c r="DN48" s="164"/>
      <c r="DO48" s="164"/>
      <c r="DP48" s="164"/>
      <c r="DQ48" s="164"/>
      <c r="DR48" s="164"/>
      <c r="DS48" s="164"/>
      <c r="DT48" s="164"/>
      <c r="DU48" s="164"/>
      <c r="DV48" s="164"/>
      <c r="DW48" s="164"/>
      <c r="DX48" s="164"/>
      <c r="DY48" s="164"/>
      <c r="DZ48" s="164"/>
      <c r="EA48" s="164"/>
      <c r="EB48" s="164"/>
      <c r="EC48" s="164"/>
      <c r="ED48" s="164"/>
      <c r="EE48" s="164"/>
      <c r="EF48" s="164"/>
      <c r="EG48" s="164"/>
      <c r="EH48" s="164"/>
      <c r="EI48" s="164"/>
      <c r="EJ48" s="164"/>
      <c r="EK48" s="164"/>
      <c r="EL48" s="164"/>
      <c r="EM48" s="164"/>
      <c r="EN48" s="164"/>
      <c r="EO48" s="164"/>
      <c r="EP48" s="164"/>
      <c r="EQ48" s="164"/>
      <c r="ER48" s="164"/>
      <c r="ES48" s="164"/>
      <c r="ET48" s="164"/>
      <c r="EU48" s="164"/>
      <c r="EV48" s="164"/>
      <c r="EW48" s="164"/>
      <c r="EX48" s="164"/>
      <c r="EY48" s="164"/>
      <c r="EZ48" s="164"/>
      <c r="FA48" s="164"/>
      <c r="FB48" s="164"/>
      <c r="FC48" s="164"/>
      <c r="FD48" s="164"/>
      <c r="FE48" s="164"/>
      <c r="FF48" s="164"/>
      <c r="FG48" s="164"/>
      <c r="FH48" s="164"/>
      <c r="FI48" s="164"/>
      <c r="FJ48" s="164"/>
      <c r="FK48" s="164"/>
      <c r="FL48" s="164"/>
      <c r="FM48" s="164"/>
      <c r="FN48" s="164"/>
      <c r="FO48" s="164"/>
      <c r="FP48" s="164"/>
      <c r="FQ48" s="164"/>
      <c r="FR48" s="164"/>
      <c r="FS48" s="164"/>
      <c r="FT48" s="164"/>
      <c r="FU48" s="164"/>
      <c r="FV48" s="164"/>
      <c r="FW48" s="164"/>
      <c r="FX48" s="164"/>
      <c r="FY48" s="164"/>
      <c r="FZ48" s="164"/>
      <c r="GA48" s="164"/>
      <c r="GB48" s="164"/>
      <c r="GC48" s="164"/>
      <c r="GD48" s="164"/>
      <c r="GE48" s="164"/>
      <c r="GF48" s="164"/>
      <c r="GG48" s="164"/>
      <c r="GH48" s="164"/>
      <c r="GI48" s="164"/>
      <c r="GJ48" s="164"/>
      <c r="GK48" s="164"/>
      <c r="GL48" s="164"/>
      <c r="GM48" s="164"/>
      <c r="GN48" s="164"/>
      <c r="GO48" s="164"/>
      <c r="GP48" s="164"/>
      <c r="GQ48" s="164"/>
      <c r="GR48" s="164"/>
      <c r="GS48" s="164"/>
      <c r="GT48" s="164"/>
      <c r="GU48" s="164"/>
      <c r="GV48" s="164"/>
      <c r="GW48" s="164"/>
      <c r="GX48" s="164"/>
      <c r="GY48" s="164"/>
      <c r="GZ48" s="164"/>
      <c r="HA48" s="164"/>
      <c r="HB48" s="164"/>
      <c r="HC48" s="164"/>
      <c r="HD48" s="164"/>
      <c r="HE48" s="164"/>
      <c r="HF48" s="164"/>
      <c r="HG48" s="164"/>
      <c r="HH48" s="164"/>
      <c r="HI48" s="164"/>
      <c r="HJ48" s="164"/>
      <c r="HK48" s="164"/>
      <c r="HL48" s="164"/>
      <c r="HM48" s="164"/>
      <c r="HN48" s="164"/>
      <c r="HO48" s="164"/>
      <c r="HP48" s="164"/>
      <c r="HQ48" s="164"/>
      <c r="HR48" s="164"/>
      <c r="HS48" s="164"/>
      <c r="HT48" s="164"/>
      <c r="HU48" s="164"/>
      <c r="HV48" s="164"/>
      <c r="HW48" s="164"/>
      <c r="HX48" s="164"/>
      <c r="HY48" s="164"/>
      <c r="HZ48" s="164"/>
      <c r="IA48" s="164"/>
      <c r="IB48" s="164"/>
      <c r="IC48" s="164"/>
      <c r="ID48" s="164"/>
      <c r="IE48" s="164"/>
      <c r="IF48" s="164"/>
      <c r="IG48" s="164"/>
      <c r="IH48" s="164"/>
      <c r="II48" s="164"/>
      <c r="IJ48" s="164"/>
      <c r="IK48" s="164"/>
      <c r="IL48" s="164"/>
      <c r="IM48" s="164"/>
      <c r="IN48" s="164"/>
      <c r="IO48" s="164"/>
      <c r="IP48" s="164"/>
      <c r="IQ48" s="164"/>
      <c r="IR48" s="164"/>
      <c r="IS48" s="164"/>
      <c r="IT48" s="164"/>
      <c r="IU48" s="164"/>
      <c r="IV48" s="164"/>
      <c r="IW48" s="164"/>
      <c r="IX48" s="164"/>
      <c r="IY48" s="164"/>
      <c r="IZ48" s="164"/>
      <c r="JA48" s="164"/>
      <c r="JB48" s="164"/>
      <c r="JC48" s="164"/>
      <c r="JD48" s="164"/>
    </row>
    <row r="50" spans="1:264" x14ac:dyDescent="0.25">
      <c r="C50" s="300" t="s">
        <v>171</v>
      </c>
      <c r="D50" s="301"/>
      <c r="E50" s="301"/>
      <c r="F50" s="301"/>
    </row>
    <row r="51" spans="1:264" x14ac:dyDescent="0.25">
      <c r="C51" s="18">
        <v>2019</v>
      </c>
      <c r="D51" s="18">
        <v>2020</v>
      </c>
      <c r="E51" s="18">
        <v>2021</v>
      </c>
      <c r="F51" s="171" t="s">
        <v>111</v>
      </c>
    </row>
    <row r="52" spans="1:264" x14ac:dyDescent="0.25">
      <c r="B52" s="54" t="s">
        <v>52</v>
      </c>
      <c r="C52" s="40">
        <f>SUM(C53:C56)</f>
        <v>123.84144665626428</v>
      </c>
      <c r="D52" s="40">
        <f>SUM(D53:D56)</f>
        <v>107.5276093416071</v>
      </c>
      <c r="E52" s="40">
        <f>SUM(E53:E56)</f>
        <v>146.45212074011857</v>
      </c>
      <c r="F52" s="172">
        <f>SUM(F53:F56)</f>
        <v>125.94039224599666</v>
      </c>
    </row>
    <row r="53" spans="1:264" x14ac:dyDescent="0.25">
      <c r="B53" s="33" t="s">
        <v>53</v>
      </c>
      <c r="C53" s="42">
        <f>SUMIFS($V$10:$V$16,$C$10:$C$16,$B53)</f>
        <v>55.338342858931341</v>
      </c>
      <c r="D53" s="42">
        <f>SUMIFS($W$10:$W$16,$C$10:$C$16,$B53)</f>
        <v>46.809954664568096</v>
      </c>
      <c r="E53" s="42">
        <f>SUMIFS($X$10:$X$16,$C$10:$C$16,$B53)</f>
        <v>84.842421706824481</v>
      </c>
      <c r="F53" s="173">
        <f>IFERROR((AVERAGEIF(C53:E53,"&lt;&gt;0")),"")</f>
        <v>62.330239743441304</v>
      </c>
    </row>
    <row r="54" spans="1:264" x14ac:dyDescent="0.25">
      <c r="B54" s="33" t="s">
        <v>54</v>
      </c>
      <c r="C54" s="42">
        <f>V26</f>
        <v>7.5726409999999982</v>
      </c>
      <c r="D54" s="42">
        <f>W26</f>
        <v>1.7559999999999998</v>
      </c>
      <c r="E54" s="42">
        <f>X26</f>
        <v>6.4095230000000001</v>
      </c>
      <c r="F54" s="173">
        <f>IFERROR((AVERAGEIF(C54:E54,"&lt;&gt;0")),"")</f>
        <v>5.2460546666666659</v>
      </c>
    </row>
    <row r="55" spans="1:264" x14ac:dyDescent="0.25">
      <c r="B55" s="33" t="s">
        <v>364</v>
      </c>
      <c r="C55" s="42">
        <f>SUMIFS($V$10:$V$16,$C$10:$C$16,$B55)+SUMIFS('Wastewater Treatment'!$H$11:$H$18,'Wastewater Treatment'!$C$11:$C$18,'GHG Inventory'!$B55,'Wastewater Treatment'!$I$11:$I$18,'GHG Inventory'!C$51)+C78</f>
        <v>53.846686528622044</v>
      </c>
      <c r="D55" s="42">
        <f>SUMIFS($W$10:$W$16,$C$10:$C$16,$B55)+SUMIFS('Wastewater Treatment'!$H$11:$H$18,'Wastewater Treatment'!$C$11:$C$18,'GHG Inventory'!$B55,'Wastewater Treatment'!$I$11:$I$18,'GHG Inventory'!D$51)+D78</f>
        <v>51.877878408328115</v>
      </c>
      <c r="E55" s="42">
        <f>SUMIFS($X$10:$X$16,$C$10:$C$16,$B55)+SUMIFS('Wastewater Treatment'!$H$11:$H$18,'Wastewater Treatment'!$C$11:$C$18,'GHG Inventory'!$B55,'Wastewater Treatment'!$I$11:$I$18,'GHG Inventory'!E$51)+E78</f>
        <v>51.006917110133429</v>
      </c>
      <c r="F55" s="173">
        <f>IFERROR((AVERAGEIF(C55:E55,"&lt;&gt;0")),"")</f>
        <v>52.243827349027868</v>
      </c>
    </row>
    <row r="56" spans="1:264" x14ac:dyDescent="0.25">
      <c r="B56" s="41" t="s">
        <v>5</v>
      </c>
      <c r="C56" s="42">
        <f>SUMIFS($W$10:$W$16,$C$10:$C$16,$B56)</f>
        <v>7.0837762687108885</v>
      </c>
      <c r="D56" s="42">
        <f>SUMIFS($W$10:$W$16,$C$10:$C$16,$B56)</f>
        <v>7.0837762687108885</v>
      </c>
      <c r="E56" s="42">
        <f>SUMIFS($X$10:$X$16,$C$10:$C$16,$B56)</f>
        <v>4.1932589231606707</v>
      </c>
      <c r="F56" s="173">
        <f>IFERROR((AVERAGEIF(C56:E56,"&lt;&gt;0")),"")</f>
        <v>6.1202704868608153</v>
      </c>
    </row>
    <row r="58" spans="1:264" x14ac:dyDescent="0.25">
      <c r="B58" s="97" t="s">
        <v>55</v>
      </c>
    </row>
    <row r="59" spans="1:264" x14ac:dyDescent="0.25">
      <c r="B59" s="33" t="s">
        <v>53</v>
      </c>
      <c r="C59" s="43">
        <f>IFERROR(C53/C52,"")</f>
        <v>0.44684832382917061</v>
      </c>
      <c r="D59" s="43">
        <f>IFERROR(D53/D52,"")</f>
        <v>0.43532963255842877</v>
      </c>
      <c r="E59" s="43">
        <f>IFERROR(E53/E52,"")</f>
        <v>0.57931849179144768</v>
      </c>
      <c r="F59" s="174">
        <f>IFERROR(F53/F$52,"")</f>
        <v>0.49491857720827948</v>
      </c>
    </row>
    <row r="60" spans="1:264" x14ac:dyDescent="0.25">
      <c r="B60" s="33" t="s">
        <v>54</v>
      </c>
      <c r="C60" s="43">
        <f>IFERROR(C54/C52,"")</f>
        <v>6.1147872577899595E-2</v>
      </c>
      <c r="D60" s="43">
        <f>IFERROR(D54/D52,"")</f>
        <v>1.633068949223376E-2</v>
      </c>
      <c r="E60" s="43">
        <f>IFERROR(E54/E52,"")</f>
        <v>4.3765313657518096E-2</v>
      </c>
      <c r="F60" s="174">
        <f>IFERROR(F54/F$52,"")</f>
        <v>4.1655060565633784E-2</v>
      </c>
    </row>
    <row r="61" spans="1:264" x14ac:dyDescent="0.25">
      <c r="B61" s="33" t="s">
        <v>364</v>
      </c>
      <c r="C61" s="43">
        <f t="shared" ref="C61:E62" si="37">IFERROR(C55/C$52,"")</f>
        <v>0.43480343602638555</v>
      </c>
      <c r="D61" s="43">
        <f t="shared" si="37"/>
        <v>0.48246100444320311</v>
      </c>
      <c r="E61" s="43">
        <f t="shared" si="37"/>
        <v>0.34828390911898061</v>
      </c>
      <c r="F61" s="174">
        <f>IFERROR((AVERAGEIF(C61:E61,"&lt;&gt;0")),"")</f>
        <v>0.42184944986285644</v>
      </c>
    </row>
    <row r="62" spans="1:264" x14ac:dyDescent="0.25">
      <c r="B62" s="41" t="s">
        <v>5</v>
      </c>
      <c r="C62" s="43">
        <f t="shared" si="37"/>
        <v>5.7200367566544161E-2</v>
      </c>
      <c r="D62" s="43">
        <f t="shared" si="37"/>
        <v>6.5878673506134272E-2</v>
      </c>
      <c r="E62" s="43">
        <f t="shared" si="37"/>
        <v>2.863228543205373E-2</v>
      </c>
      <c r="F62" s="174">
        <f>IFERROR((AVERAGEIF(C62:E62,"&lt;&gt;0")),"")</f>
        <v>5.0570442168244051E-2</v>
      </c>
    </row>
    <row r="63" spans="1:264" s="164" customFormat="1" x14ac:dyDescent="0.25">
      <c r="A63"/>
      <c r="B63" s="2"/>
      <c r="C63" s="44"/>
      <c r="D63" s="44"/>
      <c r="E63" s="44"/>
      <c r="F63" s="44"/>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row>
    <row r="64" spans="1:264" s="45" customFormat="1" x14ac:dyDescent="0.25">
      <c r="A64" s="163" t="s">
        <v>56</v>
      </c>
      <c r="B64" s="170" t="s">
        <v>57</v>
      </c>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c r="DL64" s="164"/>
      <c r="DM64" s="164"/>
      <c r="DN64" s="164"/>
      <c r="DO64" s="164"/>
      <c r="DP64" s="164"/>
      <c r="DQ64" s="164"/>
      <c r="DR64" s="164"/>
      <c r="DS64" s="164"/>
      <c r="DT64" s="164"/>
      <c r="DU64" s="164"/>
      <c r="DV64" s="164"/>
      <c r="DW64" s="164"/>
      <c r="DX64" s="164"/>
      <c r="DY64" s="164"/>
      <c r="DZ64" s="164"/>
      <c r="EA64" s="164"/>
      <c r="EB64" s="164"/>
      <c r="EC64" s="164"/>
      <c r="ED64" s="164"/>
      <c r="EE64" s="164"/>
      <c r="EF64" s="164"/>
      <c r="EG64" s="164"/>
      <c r="EH64" s="164"/>
      <c r="EI64" s="164"/>
      <c r="EJ64" s="164"/>
      <c r="EK64" s="164"/>
      <c r="EL64" s="164"/>
      <c r="EM64" s="164"/>
      <c r="EN64" s="164"/>
      <c r="EO64" s="164"/>
      <c r="EP64" s="164"/>
      <c r="EQ64" s="164"/>
      <c r="ER64" s="164"/>
      <c r="ES64" s="164"/>
      <c r="ET64" s="164"/>
      <c r="EU64" s="164"/>
      <c r="EV64" s="164"/>
      <c r="EW64" s="164"/>
      <c r="EX64" s="164"/>
      <c r="EY64" s="164"/>
      <c r="EZ64" s="164"/>
      <c r="FA64" s="164"/>
      <c r="FB64" s="164"/>
      <c r="FC64" s="164"/>
      <c r="FD64" s="164"/>
      <c r="FE64" s="164"/>
      <c r="FF64" s="164"/>
      <c r="FG64" s="164"/>
      <c r="FH64" s="164"/>
      <c r="FI64" s="164"/>
      <c r="FJ64" s="164"/>
      <c r="FK64" s="164"/>
      <c r="FL64" s="164"/>
      <c r="FM64" s="164"/>
      <c r="FN64" s="164"/>
      <c r="FO64" s="164"/>
      <c r="FP64" s="164"/>
      <c r="FQ64" s="164"/>
      <c r="FR64" s="164"/>
      <c r="FS64" s="164"/>
      <c r="FT64" s="164"/>
      <c r="FU64" s="164"/>
      <c r="FV64" s="164"/>
      <c r="FW64" s="164"/>
      <c r="FX64" s="164"/>
      <c r="FY64" s="164"/>
      <c r="FZ64" s="164"/>
      <c r="GA64" s="164"/>
      <c r="GB64" s="164"/>
      <c r="GC64" s="164"/>
      <c r="GD64" s="164"/>
      <c r="GE64" s="164"/>
      <c r="GF64" s="164"/>
      <c r="GG64" s="164"/>
      <c r="GH64" s="164"/>
      <c r="GI64" s="164"/>
      <c r="GJ64" s="164"/>
      <c r="GK64" s="164"/>
      <c r="GL64" s="164"/>
      <c r="GM64" s="164"/>
      <c r="GN64" s="164"/>
      <c r="GO64" s="164"/>
      <c r="GP64" s="164"/>
      <c r="GQ64" s="164"/>
      <c r="GR64" s="164"/>
      <c r="GS64" s="164"/>
      <c r="GT64" s="164"/>
      <c r="GU64" s="164"/>
      <c r="GV64" s="164"/>
      <c r="GW64" s="164"/>
      <c r="GX64" s="164"/>
      <c r="GY64" s="164"/>
      <c r="GZ64" s="164"/>
      <c r="HA64" s="164"/>
      <c r="HB64" s="164"/>
      <c r="HC64" s="164"/>
      <c r="HD64" s="164"/>
      <c r="HE64" s="164"/>
      <c r="HF64" s="164"/>
      <c r="HG64" s="164"/>
      <c r="HH64" s="164"/>
      <c r="HI64" s="164"/>
      <c r="HJ64" s="164"/>
      <c r="HK64" s="164"/>
      <c r="HL64" s="164"/>
      <c r="HM64" s="164"/>
      <c r="HN64" s="164"/>
      <c r="HO64" s="164"/>
      <c r="HP64" s="164"/>
      <c r="HQ64" s="164"/>
      <c r="HR64" s="164"/>
      <c r="HS64" s="164"/>
      <c r="HT64" s="164"/>
      <c r="HU64" s="164"/>
      <c r="HV64" s="164"/>
      <c r="HW64" s="164"/>
      <c r="HX64" s="164"/>
      <c r="HY64" s="164"/>
      <c r="HZ64" s="164"/>
      <c r="IA64" s="164"/>
      <c r="IB64" s="164"/>
      <c r="IC64" s="164"/>
      <c r="ID64" s="164"/>
      <c r="IE64" s="164"/>
      <c r="IF64" s="164"/>
      <c r="IG64" s="164"/>
      <c r="IH64" s="164"/>
      <c r="II64" s="164"/>
      <c r="IJ64" s="164"/>
      <c r="IK64" s="164"/>
      <c r="IL64" s="164"/>
      <c r="IM64" s="164"/>
      <c r="IN64" s="164"/>
      <c r="IO64" s="164"/>
      <c r="IP64" s="164"/>
      <c r="IQ64" s="164"/>
      <c r="IR64" s="164"/>
      <c r="IS64" s="164"/>
      <c r="IT64" s="164"/>
      <c r="IU64" s="164"/>
      <c r="IV64" s="164"/>
      <c r="IW64" s="164"/>
      <c r="IX64" s="164"/>
      <c r="IY64" s="164"/>
      <c r="IZ64" s="164"/>
      <c r="JA64" s="164"/>
      <c r="JB64" s="164"/>
      <c r="JC64" s="164"/>
      <c r="JD64" s="164"/>
    </row>
    <row r="65" spans="1:264" s="45" customFormat="1" ht="31.5" customHeight="1" thickBot="1" x14ac:dyDescent="0.3">
      <c r="B65" s="46"/>
    </row>
    <row r="66" spans="1:264" ht="60.75" thickBot="1" x14ac:dyDescent="0.3">
      <c r="A66" s="45"/>
      <c r="B66" s="46"/>
      <c r="C66" s="302" t="s">
        <v>171</v>
      </c>
      <c r="D66" s="303"/>
      <c r="E66" s="303"/>
      <c r="F66" s="304"/>
      <c r="G66" s="227" t="s">
        <v>132</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45"/>
      <c r="IQ66" s="45"/>
      <c r="IR66" s="45"/>
      <c r="IS66" s="45"/>
      <c r="IT66" s="45"/>
      <c r="IU66" s="45"/>
      <c r="IV66" s="45"/>
      <c r="IW66" s="45"/>
      <c r="IX66" s="45"/>
      <c r="IY66" s="45"/>
      <c r="IZ66" s="45"/>
      <c r="JA66" s="45"/>
      <c r="JB66" s="45"/>
      <c r="JC66" s="45"/>
      <c r="JD66" s="45"/>
    </row>
    <row r="67" spans="1:264" ht="15.75" thickBot="1" x14ac:dyDescent="0.3">
      <c r="C67" s="275">
        <v>2019</v>
      </c>
      <c r="D67" s="275">
        <v>2020</v>
      </c>
      <c r="E67" s="275">
        <v>2021</v>
      </c>
      <c r="F67" s="276" t="s">
        <v>111</v>
      </c>
      <c r="G67" s="228"/>
    </row>
    <row r="68" spans="1:264" ht="15.75" thickBot="1" x14ac:dyDescent="0.3">
      <c r="B68" s="54" t="s">
        <v>58</v>
      </c>
      <c r="C68" s="47">
        <f>SUM(C69:C73)</f>
        <v>118.00483652426753</v>
      </c>
      <c r="D68" s="47">
        <f>SUM(D69:D73)</f>
        <v>102.1903213416071</v>
      </c>
      <c r="E68" s="47">
        <f>SUM(E69:E73)</f>
        <v>138.31462074011856</v>
      </c>
      <c r="F68" s="48">
        <f>SUM(F69:F73)</f>
        <v>119.50325953533107</v>
      </c>
      <c r="G68" s="175">
        <f>SUM(G69:G73)</f>
        <v>107310.88539999997</v>
      </c>
    </row>
    <row r="69" spans="1:264" ht="15.75" thickBot="1" x14ac:dyDescent="0.3">
      <c r="B69" s="7" t="s">
        <v>3</v>
      </c>
      <c r="C69" s="49">
        <f>M17</f>
        <v>62.605370524267542</v>
      </c>
      <c r="D69" s="49">
        <f>N17</f>
        <v>56.820550883607098</v>
      </c>
      <c r="E69" s="49">
        <f>O17</f>
        <v>53.623854378118565</v>
      </c>
      <c r="F69" s="48">
        <f>SUM(C69:E69)/3</f>
        <v>57.683258595331068</v>
      </c>
      <c r="G69" s="175">
        <f>IFERROR((AVERAGEIF(Z17:AB17,"&lt;&gt;0")),"")</f>
        <v>95559.658666666655</v>
      </c>
    </row>
    <row r="70" spans="1:264" ht="15.75" thickBot="1" x14ac:dyDescent="0.3">
      <c r="B70" s="7" t="s">
        <v>9</v>
      </c>
      <c r="C70" s="49">
        <f>P17</f>
        <v>7.4744249999999992</v>
      </c>
      <c r="D70" s="49">
        <f>Q17</f>
        <v>4.1630000000000011</v>
      </c>
      <c r="E70" s="49">
        <f>R17</f>
        <v>4.2136000000000005</v>
      </c>
      <c r="F70" s="48">
        <f t="shared" ref="F70:F73" si="38">SUM(C70:E70)/3</f>
        <v>5.2836749999999997</v>
      </c>
      <c r="G70" s="175">
        <f>IFERROR((AVERAGEIF(AC17:AE17,"&lt;&gt;0")),"")</f>
        <v>1112.8333333333333</v>
      </c>
    </row>
    <row r="71" spans="1:264" ht="15.75" thickBot="1" x14ac:dyDescent="0.3">
      <c r="B71" s="7" t="s">
        <v>7</v>
      </c>
      <c r="C71" s="49">
        <f>S17</f>
        <v>40.352400000000003</v>
      </c>
      <c r="D71" s="49">
        <f>T17</f>
        <v>36.650558457999999</v>
      </c>
      <c r="E71" s="49">
        <f>U17</f>
        <v>74.067643361999998</v>
      </c>
      <c r="F71" s="48">
        <f>SUM(C71:E71)/3</f>
        <v>50.356867273333329</v>
      </c>
      <c r="G71" s="175">
        <f>IFERROR((AVERAGEIF(AF17:AH17,"&lt;&gt;0")),"")</f>
        <v>9161.2134000000005</v>
      </c>
    </row>
    <row r="72" spans="1:264" ht="15.75" thickBot="1" x14ac:dyDescent="0.3">
      <c r="B72" s="7" t="s">
        <v>26</v>
      </c>
      <c r="C72" s="49">
        <f>M26</f>
        <v>1.3169999999999999</v>
      </c>
      <c r="D72" s="49">
        <f>N26</f>
        <v>1.7559999999999998</v>
      </c>
      <c r="E72" s="49">
        <f>O26</f>
        <v>0.86921999999999988</v>
      </c>
      <c r="F72" s="48">
        <f t="shared" si="38"/>
        <v>1.3140733333333332</v>
      </c>
      <c r="G72" s="175">
        <f>IFERROR((AVERAGEIF(Z26:AB26,"&lt;&gt;0")),"")</f>
        <v>431</v>
      </c>
    </row>
    <row r="73" spans="1:264" ht="15.75" thickBot="1" x14ac:dyDescent="0.3">
      <c r="B73" s="7" t="s">
        <v>27</v>
      </c>
      <c r="C73" s="49">
        <f>P26</f>
        <v>6.2556409999999989</v>
      </c>
      <c r="D73" s="49">
        <f>Q26</f>
        <v>2.8002120000000001</v>
      </c>
      <c r="E73" s="49">
        <f>R26</f>
        <v>5.5403029999999998</v>
      </c>
      <c r="F73" s="48">
        <f t="shared" si="38"/>
        <v>4.8653853333333332</v>
      </c>
      <c r="G73" s="175">
        <f>IFERROR((AVERAGEIF(AC26:AE26,"&lt;&gt;0")),"")</f>
        <v>1046.18</v>
      </c>
    </row>
    <row r="76" spans="1:264" x14ac:dyDescent="0.25">
      <c r="C76" s="32">
        <v>2019</v>
      </c>
      <c r="D76" s="32">
        <v>2020</v>
      </c>
      <c r="E76" s="261">
        <v>2021</v>
      </c>
      <c r="F76" s="32" t="s">
        <v>111</v>
      </c>
    </row>
    <row r="77" spans="1:264" x14ac:dyDescent="0.25">
      <c r="B77" s="259" t="s">
        <v>283</v>
      </c>
      <c r="C77" s="42">
        <f>C68</f>
        <v>118.00483652426753</v>
      </c>
      <c r="D77" s="42">
        <f t="shared" ref="D77:E77" si="39">D68</f>
        <v>102.1903213416071</v>
      </c>
      <c r="E77" s="42">
        <f t="shared" si="39"/>
        <v>138.31462074011856</v>
      </c>
      <c r="F77" s="42">
        <f>F68</f>
        <v>119.50325953533107</v>
      </c>
    </row>
    <row r="78" spans="1:264" x14ac:dyDescent="0.25">
      <c r="B78" s="259" t="s">
        <v>284</v>
      </c>
      <c r="C78" s="42">
        <f>'Wastewater Treatment'!$H$11</f>
        <v>8.1374999999999993</v>
      </c>
      <c r="D78" s="42">
        <f>'Wastewater Treatment'!$H$12</f>
        <v>8.1374999999999993</v>
      </c>
      <c r="E78" s="277">
        <f>'Wastewater Treatment'!$H$13</f>
        <v>8.1374999999999993</v>
      </c>
      <c r="F78" s="7">
        <f>SUM(C78:E78)/3</f>
        <v>8.1374999999999993</v>
      </c>
    </row>
    <row r="79" spans="1:264" s="165" customFormat="1" x14ac:dyDescent="0.25">
      <c r="A79"/>
      <c r="B79" s="260"/>
      <c r="C79" s="262"/>
      <c r="D79" s="263"/>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row>
    <row r="80" spans="1:264" x14ac:dyDescent="0.25">
      <c r="A80" s="163" t="s">
        <v>59</v>
      </c>
      <c r="B80" s="164" t="s">
        <v>60</v>
      </c>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c r="FY80" s="165"/>
      <c r="FZ80" s="165"/>
      <c r="GA80" s="165"/>
      <c r="GB80" s="165"/>
      <c r="GC80" s="165"/>
      <c r="GD80" s="165"/>
      <c r="GE80" s="165"/>
      <c r="GF80" s="165"/>
      <c r="GG80" s="165"/>
      <c r="GH80" s="165"/>
      <c r="GI80" s="165"/>
      <c r="GJ80" s="165"/>
      <c r="GK80" s="165"/>
      <c r="GL80" s="165"/>
      <c r="GM80" s="165"/>
      <c r="GN80" s="165"/>
      <c r="GO80" s="165"/>
      <c r="GP80" s="165"/>
      <c r="GQ80" s="165"/>
      <c r="GR80" s="165"/>
      <c r="GS80" s="165"/>
      <c r="GT80" s="165"/>
      <c r="GU80" s="165"/>
      <c r="GV80" s="165"/>
      <c r="GW80" s="165"/>
      <c r="GX80" s="165"/>
      <c r="GY80" s="165"/>
      <c r="GZ80" s="165"/>
      <c r="HA80" s="165"/>
      <c r="HB80" s="165"/>
      <c r="HC80" s="165"/>
      <c r="HD80" s="165"/>
      <c r="HE80" s="165"/>
      <c r="HF80" s="165"/>
      <c r="HG80" s="165"/>
      <c r="HH80" s="165"/>
      <c r="HI80" s="165"/>
      <c r="HJ80" s="165"/>
      <c r="HK80" s="165"/>
      <c r="HL80" s="165"/>
      <c r="HM80" s="165"/>
      <c r="HN80" s="165"/>
      <c r="HO80" s="165"/>
      <c r="HP80" s="165"/>
      <c r="HQ80" s="165"/>
      <c r="HR80" s="165"/>
      <c r="HS80" s="165"/>
      <c r="HT80" s="165"/>
      <c r="HU80" s="165"/>
      <c r="HV80" s="165"/>
      <c r="HW80" s="165"/>
      <c r="HX80" s="165"/>
      <c r="HY80" s="165"/>
      <c r="HZ80" s="165"/>
      <c r="IA80" s="165"/>
      <c r="IB80" s="165"/>
      <c r="IC80" s="165"/>
      <c r="ID80" s="165"/>
      <c r="IE80" s="165"/>
      <c r="IF80" s="165"/>
      <c r="IG80" s="165"/>
      <c r="IH80" s="165"/>
      <c r="II80" s="165"/>
      <c r="IJ80" s="165"/>
      <c r="IK80" s="165"/>
      <c r="IL80" s="165"/>
      <c r="IM80" s="165"/>
      <c r="IN80" s="165"/>
      <c r="IO80" s="165"/>
      <c r="IP80" s="165"/>
      <c r="IQ80" s="165"/>
      <c r="IR80" s="165"/>
      <c r="IS80" s="165"/>
      <c r="IT80" s="165"/>
      <c r="IU80" s="165"/>
      <c r="IV80" s="165"/>
      <c r="IW80" s="165"/>
      <c r="IX80" s="165"/>
      <c r="IY80" s="165"/>
      <c r="IZ80" s="165"/>
      <c r="JA80" s="165"/>
      <c r="JB80" s="165"/>
      <c r="JC80" s="165"/>
      <c r="JD80" s="165"/>
    </row>
    <row r="82" spans="1:264" x14ac:dyDescent="0.25">
      <c r="B82" s="45" t="s">
        <v>61</v>
      </c>
      <c r="C82" s="50" t="s">
        <v>52</v>
      </c>
      <c r="F82" t="s">
        <v>62</v>
      </c>
      <c r="G82" s="50" t="s">
        <v>3</v>
      </c>
      <c r="M82" t="str">
        <f>$C$82</f>
        <v>All Municipal Operations</v>
      </c>
    </row>
    <row r="83" spans="1:264" x14ac:dyDescent="0.25">
      <c r="M83" s="18">
        <v>2019</v>
      </c>
      <c r="N83" s="18">
        <v>2020</v>
      </c>
      <c r="O83" s="18">
        <v>2021</v>
      </c>
    </row>
    <row r="84" spans="1:264" x14ac:dyDescent="0.25">
      <c r="M84" s="7">
        <f>VLOOKUP($M$82,$B$52:$E$56,2,FALSE)</f>
        <v>123.84144665626428</v>
      </c>
      <c r="N84" s="7">
        <f>VLOOKUP($M$82,$B$52:$E$56,3,FALSE)</f>
        <v>107.5276093416071</v>
      </c>
      <c r="O84" s="7">
        <f>VLOOKUP($M$82,$B$52:$E$56,4,FALSE)</f>
        <v>146.45212074011857</v>
      </c>
    </row>
    <row r="86" spans="1:264" x14ac:dyDescent="0.25">
      <c r="M86" t="s">
        <v>172</v>
      </c>
      <c r="N86" t="str">
        <f>M82</f>
        <v>All Municipal Operations</v>
      </c>
    </row>
    <row r="88" spans="1:264" x14ac:dyDescent="0.25">
      <c r="M88" t="str">
        <f>$G$82</f>
        <v>Electricity</v>
      </c>
    </row>
    <row r="89" spans="1:264" x14ac:dyDescent="0.25">
      <c r="M89" s="18">
        <v>2019</v>
      </c>
      <c r="N89" s="18">
        <v>2020</v>
      </c>
      <c r="O89" s="18">
        <v>2021</v>
      </c>
    </row>
    <row r="90" spans="1:264" x14ac:dyDescent="0.25">
      <c r="M90" s="7">
        <f>VLOOKUP($M$88,$B$68:$F$73,2,FALSE)</f>
        <v>62.605370524267542</v>
      </c>
      <c r="N90" s="7">
        <f>VLOOKUP($M$88,$B$68:$F$73,3,FALSE)</f>
        <v>56.820550883607098</v>
      </c>
      <c r="O90" s="7">
        <f>VLOOKUP($M$88,$B$68:$F$73,4,FALSE)</f>
        <v>53.623854378118565</v>
      </c>
    </row>
    <row r="92" spans="1:264" x14ac:dyDescent="0.25">
      <c r="M92" t="s">
        <v>182</v>
      </c>
      <c r="N92" t="str">
        <f>M88</f>
        <v>Electricity</v>
      </c>
    </row>
    <row r="95" spans="1:264" s="165" customFormat="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row>
    <row r="96" spans="1:264" x14ac:dyDescent="0.25">
      <c r="A96" s="163" t="s">
        <v>63</v>
      </c>
      <c r="B96" s="164" t="s">
        <v>180</v>
      </c>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c r="EP96" s="165"/>
      <c r="EQ96" s="165"/>
      <c r="ER96" s="165"/>
      <c r="ES96" s="165"/>
      <c r="ET96" s="165"/>
      <c r="EU96" s="165"/>
      <c r="EV96" s="165"/>
      <c r="EW96" s="165"/>
      <c r="EX96" s="165"/>
      <c r="EY96" s="165"/>
      <c r="EZ96" s="165"/>
      <c r="FA96" s="165"/>
      <c r="FB96" s="165"/>
      <c r="FC96" s="165"/>
      <c r="FD96" s="165"/>
      <c r="FE96" s="165"/>
      <c r="FF96" s="165"/>
      <c r="FG96" s="165"/>
      <c r="FH96" s="165"/>
      <c r="FI96" s="165"/>
      <c r="FJ96" s="165"/>
      <c r="FK96" s="165"/>
      <c r="FL96" s="165"/>
      <c r="FM96" s="165"/>
      <c r="FN96" s="165"/>
      <c r="FO96" s="165"/>
      <c r="FP96" s="165"/>
      <c r="FQ96" s="165"/>
      <c r="FR96" s="165"/>
      <c r="FS96" s="165"/>
      <c r="FT96" s="165"/>
      <c r="FU96" s="165"/>
      <c r="FV96" s="165"/>
      <c r="FW96" s="165"/>
      <c r="FX96" s="165"/>
      <c r="FY96" s="165"/>
      <c r="FZ96" s="165"/>
      <c r="GA96" s="165"/>
      <c r="GB96" s="165"/>
      <c r="GC96" s="165"/>
      <c r="GD96" s="165"/>
      <c r="GE96" s="165"/>
      <c r="GF96" s="165"/>
      <c r="GG96" s="165"/>
      <c r="GH96" s="165"/>
      <c r="GI96" s="165"/>
      <c r="GJ96" s="165"/>
      <c r="GK96" s="165"/>
      <c r="GL96" s="165"/>
      <c r="GM96" s="165"/>
      <c r="GN96" s="165"/>
      <c r="GO96" s="165"/>
      <c r="GP96" s="165"/>
      <c r="GQ96" s="165"/>
      <c r="GR96" s="165"/>
      <c r="GS96" s="165"/>
      <c r="GT96" s="165"/>
      <c r="GU96" s="165"/>
      <c r="GV96" s="165"/>
      <c r="GW96" s="165"/>
      <c r="GX96" s="165"/>
      <c r="GY96" s="165"/>
      <c r="GZ96" s="165"/>
      <c r="HA96" s="165"/>
      <c r="HB96" s="165"/>
      <c r="HC96" s="165"/>
      <c r="HD96" s="165"/>
      <c r="HE96" s="165"/>
      <c r="HF96" s="165"/>
      <c r="HG96" s="165"/>
      <c r="HH96" s="165"/>
      <c r="HI96" s="165"/>
      <c r="HJ96" s="165"/>
      <c r="HK96" s="165"/>
      <c r="HL96" s="165"/>
      <c r="HM96" s="165"/>
      <c r="HN96" s="165"/>
      <c r="HO96" s="165"/>
      <c r="HP96" s="165"/>
      <c r="HQ96" s="165"/>
      <c r="HR96" s="165"/>
      <c r="HS96" s="165"/>
      <c r="HT96" s="165"/>
      <c r="HU96" s="165"/>
      <c r="HV96" s="165"/>
      <c r="HW96" s="165"/>
      <c r="HX96" s="165"/>
      <c r="HY96" s="165"/>
      <c r="HZ96" s="165"/>
      <c r="IA96" s="165"/>
      <c r="IB96" s="165"/>
      <c r="IC96" s="165"/>
      <c r="ID96" s="165"/>
      <c r="IE96" s="165"/>
      <c r="IF96" s="165"/>
      <c r="IG96" s="165"/>
      <c r="IH96" s="165"/>
      <c r="II96" s="165"/>
      <c r="IJ96" s="165"/>
      <c r="IK96" s="165"/>
      <c r="IL96" s="165"/>
      <c r="IM96" s="165"/>
      <c r="IN96" s="165"/>
      <c r="IO96" s="165"/>
      <c r="IP96" s="165"/>
      <c r="IQ96" s="165"/>
      <c r="IR96" s="165"/>
      <c r="IS96" s="165"/>
      <c r="IT96" s="165"/>
      <c r="IU96" s="165"/>
      <c r="IV96" s="165"/>
      <c r="IW96" s="165"/>
      <c r="IX96" s="165"/>
      <c r="IY96" s="165"/>
      <c r="IZ96" s="165"/>
      <c r="JA96" s="165"/>
      <c r="JB96" s="165"/>
      <c r="JC96" s="165"/>
      <c r="JD96" s="165"/>
    </row>
    <row r="98" spans="2:13" x14ac:dyDescent="0.25">
      <c r="B98" s="32" t="s">
        <v>135</v>
      </c>
    </row>
    <row r="99" spans="2:13" x14ac:dyDescent="0.25">
      <c r="B99" s="28" t="s">
        <v>280</v>
      </c>
    </row>
    <row r="100" spans="2:13" x14ac:dyDescent="0.25">
      <c r="H100" t="s">
        <v>64</v>
      </c>
    </row>
    <row r="101" spans="2:13" x14ac:dyDescent="0.25">
      <c r="H101" s="100" t="str">
        <f>B99</f>
        <v>Senior Center</v>
      </c>
      <c r="I101" s="99"/>
      <c r="J101" s="99"/>
      <c r="K101" s="99"/>
      <c r="L101" s="99"/>
      <c r="M101" s="99"/>
    </row>
    <row r="102" spans="2:13" x14ac:dyDescent="0.25">
      <c r="H102" s="99" t="s">
        <v>12</v>
      </c>
      <c r="I102" s="99" t="s">
        <v>11</v>
      </c>
      <c r="J102" s="99"/>
      <c r="K102" s="99" t="s">
        <v>181</v>
      </c>
      <c r="L102" s="99" t="s">
        <v>65</v>
      </c>
      <c r="M102" s="99" t="s">
        <v>66</v>
      </c>
    </row>
    <row r="103" spans="2:13" x14ac:dyDescent="0.25">
      <c r="H103" s="7" t="s">
        <v>67</v>
      </c>
      <c r="I103" s="7">
        <v>2019</v>
      </c>
      <c r="J103" s="7" t="str">
        <f t="shared" ref="J103:J114" si="40">H103&amp;" "&amp;I103</f>
        <v>Jan 2019</v>
      </c>
      <c r="K103" s="7">
        <f>SUMIFS('Electric Data'!$H:$H,'Electric Data'!$B:$B,$B$99,'Electric Data'!$Q:$Q,$I103,'Electric Data'!$R:$R,$H103)</f>
        <v>985</v>
      </c>
      <c r="L103" s="7">
        <f>SUMIFS('Electric Data'!$L:$L,'Electric Data'!$B:$B,$B$99,'Electric Data'!$Q:$Q,$I103,'Electric Data'!$R:$R,$H103)</f>
        <v>168.14</v>
      </c>
      <c r="M103" s="7">
        <f>COUNTIFS('Electric Data'!$B:$B,$B$99,'Electric Data'!$Q:$Q,$I103,'Electric Data'!$R:$R,$H103)</f>
        <v>1</v>
      </c>
    </row>
    <row r="104" spans="2:13" x14ac:dyDescent="0.25">
      <c r="H104" s="7" t="s">
        <v>68</v>
      </c>
      <c r="I104" s="7">
        <v>2019</v>
      </c>
      <c r="J104" s="7" t="str">
        <f t="shared" si="40"/>
        <v>Feb 2019</v>
      </c>
      <c r="K104" s="7">
        <f>SUMIFS('Electric Data'!$H:$H,'Electric Data'!$B:$B,$B$99,'Electric Data'!$Q:$Q,$I104,'Electric Data'!$R:$R,$H104)</f>
        <v>855</v>
      </c>
      <c r="L104" s="7">
        <f>SUMIFS('Electric Data'!$L:$L,'Electric Data'!$B:$B,$B$99,'Electric Data'!$Q:$Q,$I104,'Electric Data'!$R:$R,$H104)</f>
        <v>152.13999999999999</v>
      </c>
      <c r="M104" s="7">
        <f>COUNTIFS('Electric Data'!$B:$B,$B$99,'Electric Data'!$Q:$Q,$I104,'Electric Data'!$R:$R,$H104)</f>
        <v>1</v>
      </c>
    </row>
    <row r="105" spans="2:13" x14ac:dyDescent="0.25">
      <c r="H105" s="7" t="s">
        <v>69</v>
      </c>
      <c r="I105" s="7">
        <v>2019</v>
      </c>
      <c r="J105" s="7" t="str">
        <f t="shared" si="40"/>
        <v>Mar 2019</v>
      </c>
      <c r="K105" s="7">
        <f>SUMIFS('Electric Data'!$H:$H,'Electric Data'!$B:$B,$B$99,'Electric Data'!$Q:$Q,$I105,'Electric Data'!$R:$R,$H105)</f>
        <v>871</v>
      </c>
      <c r="L105" s="7">
        <f>SUMIFS('Electric Data'!$L:$L,'Electric Data'!$B:$B,$B$99,'Electric Data'!$Q:$Q,$I105,'Electric Data'!$R:$R,$H105)</f>
        <v>154.77000000000001</v>
      </c>
      <c r="M105" s="7">
        <f>COUNTIFS('Electric Data'!$B:$B,$B$99,'Electric Data'!$Q:$Q,$I105,'Electric Data'!$R:$R,$H105)</f>
        <v>1</v>
      </c>
    </row>
    <row r="106" spans="2:13" x14ac:dyDescent="0.25">
      <c r="H106" s="7" t="s">
        <v>70</v>
      </c>
      <c r="I106" s="7">
        <v>2019</v>
      </c>
      <c r="J106" s="7" t="str">
        <f t="shared" si="40"/>
        <v>Apr 2019</v>
      </c>
      <c r="K106" s="7">
        <f>SUMIFS('Electric Data'!$H:$H,'Electric Data'!$B:$B,$B$99,'Electric Data'!$Q:$Q,$I106,'Electric Data'!$R:$R,$H106)</f>
        <v>930</v>
      </c>
      <c r="L106" s="7">
        <f>SUMIFS('Electric Data'!$L:$L,'Electric Data'!$B:$B,$B$99,'Electric Data'!$Q:$Q,$I106,'Electric Data'!$R:$R,$H106)</f>
        <v>158.4</v>
      </c>
      <c r="M106" s="7">
        <f>COUNTIFS('Electric Data'!$B:$B,$B$99,'Electric Data'!$Q:$Q,$I106,'Electric Data'!$R:$R,$H106)</f>
        <v>1</v>
      </c>
    </row>
    <row r="107" spans="2:13" x14ac:dyDescent="0.25">
      <c r="H107" s="7" t="s">
        <v>71</v>
      </c>
      <c r="I107" s="7">
        <v>2019</v>
      </c>
      <c r="J107" s="7" t="str">
        <f t="shared" si="40"/>
        <v>May 2019</v>
      </c>
      <c r="K107" s="7">
        <f>SUMIFS('Electric Data'!$H:$H,'Electric Data'!$B:$B,$B$99,'Electric Data'!$Q:$Q,$I107,'Electric Data'!$R:$R,$H107)</f>
        <v>838</v>
      </c>
      <c r="L107" s="7">
        <f>SUMIFS('Electric Data'!$L:$L,'Electric Data'!$B:$B,$B$99,'Electric Data'!$Q:$Q,$I107,'Electric Data'!$R:$R,$H107)</f>
        <v>158.66</v>
      </c>
      <c r="M107" s="7">
        <f>COUNTIFS('Electric Data'!$B:$B,$B$99,'Electric Data'!$Q:$Q,$I107,'Electric Data'!$R:$R,$H107)</f>
        <v>1</v>
      </c>
    </row>
    <row r="108" spans="2:13" x14ac:dyDescent="0.25">
      <c r="H108" s="7" t="s">
        <v>72</v>
      </c>
      <c r="I108" s="7">
        <v>2019</v>
      </c>
      <c r="J108" s="7" t="str">
        <f t="shared" si="40"/>
        <v>Jun 2019</v>
      </c>
      <c r="K108" s="7">
        <f>SUMIFS('Electric Data'!$H:$H,'Electric Data'!$B:$B,$B$99,'Electric Data'!$Q:$Q,$I108,'Electric Data'!$R:$R,$H108)</f>
        <v>1289</v>
      </c>
      <c r="L108" s="7">
        <f>SUMIFS('Electric Data'!$L:$L,'Electric Data'!$B:$B,$B$99,'Electric Data'!$Q:$Q,$I108,'Electric Data'!$R:$R,$H108)</f>
        <v>250.27</v>
      </c>
      <c r="M108" s="7">
        <f>COUNTIFS('Electric Data'!$B:$B,$B$99,'Electric Data'!$Q:$Q,$I108,'Electric Data'!$R:$R,$H108)</f>
        <v>1</v>
      </c>
    </row>
    <row r="109" spans="2:13" x14ac:dyDescent="0.25">
      <c r="H109" s="7" t="s">
        <v>73</v>
      </c>
      <c r="I109" s="7">
        <v>2019</v>
      </c>
      <c r="J109" s="7" t="str">
        <f t="shared" si="40"/>
        <v>Jul 2019</v>
      </c>
      <c r="K109" s="7">
        <f>SUMIFS('Electric Data'!$H:$H,'Electric Data'!$B:$B,$B$99,'Electric Data'!$Q:$Q,$I109,'Electric Data'!$R:$R,$H109)</f>
        <v>1811</v>
      </c>
      <c r="L109" s="7">
        <f>SUMIFS('Electric Data'!$L:$L,'Electric Data'!$B:$B,$B$99,'Electric Data'!$Q:$Q,$I109,'Electric Data'!$R:$R,$H109)</f>
        <v>538.5</v>
      </c>
      <c r="M109" s="7">
        <f>COUNTIFS('Electric Data'!$B:$B,$B$99,'Electric Data'!$Q:$Q,$I109,'Electric Data'!$R:$R,$H109)</f>
        <v>1</v>
      </c>
    </row>
    <row r="110" spans="2:13" x14ac:dyDescent="0.25">
      <c r="H110" s="7" t="s">
        <v>74</v>
      </c>
      <c r="I110" s="7">
        <v>2019</v>
      </c>
      <c r="J110" s="7" t="str">
        <f t="shared" si="40"/>
        <v>Aug 2019</v>
      </c>
      <c r="K110" s="7">
        <f>SUMIFS('Electric Data'!$H:$H,'Electric Data'!$B:$B,$B$99,'Electric Data'!$Q:$Q,$I110,'Electric Data'!$R:$R,$H110)</f>
        <v>2108</v>
      </c>
      <c r="L110" s="7">
        <f>SUMIFS('Electric Data'!$L:$L,'Electric Data'!$B:$B,$B$99,'Electric Data'!$Q:$Q,$I110,'Electric Data'!$R:$R,$H110)</f>
        <v>365.21</v>
      </c>
      <c r="M110" s="7">
        <f>COUNTIFS('Electric Data'!$B:$B,$B$99,'Electric Data'!$Q:$Q,$I110,'Electric Data'!$R:$R,$H110)</f>
        <v>1</v>
      </c>
    </row>
    <row r="111" spans="2:13" x14ac:dyDescent="0.25">
      <c r="H111" s="7" t="s">
        <v>75</v>
      </c>
      <c r="I111" s="7">
        <v>2019</v>
      </c>
      <c r="J111" s="7" t="str">
        <f t="shared" si="40"/>
        <v>Sep 2019</v>
      </c>
      <c r="K111" s="7">
        <f>SUMIFS('Electric Data'!$H:$H,'Electric Data'!$B:$B,$B$99,'Electric Data'!$Q:$Q,$I111,'Electric Data'!$R:$R,$H111)</f>
        <v>1632</v>
      </c>
      <c r="L111" s="7">
        <f>SUMIFS('Electric Data'!$L:$L,'Electric Data'!$B:$B,$B$99,'Electric Data'!$Q:$Q,$I111,'Electric Data'!$R:$R,$H111)</f>
        <v>299.73</v>
      </c>
      <c r="M111" s="7">
        <f>COUNTIFS('Electric Data'!$B:$B,$B$99,'Electric Data'!$Q:$Q,$I111,'Electric Data'!$R:$R,$H111)</f>
        <v>1</v>
      </c>
    </row>
    <row r="112" spans="2:13" x14ac:dyDescent="0.25">
      <c r="H112" s="7" t="s">
        <v>76</v>
      </c>
      <c r="I112" s="7">
        <v>2019</v>
      </c>
      <c r="J112" s="7" t="str">
        <f t="shared" si="40"/>
        <v>Oct 2019</v>
      </c>
      <c r="K112" s="7">
        <f>SUMIFS('Electric Data'!$H:$H,'Electric Data'!$B:$B,$B$99,'Electric Data'!$Q:$Q,$I112,'Electric Data'!$R:$R,$H112)</f>
        <v>975</v>
      </c>
      <c r="L112" s="7">
        <f>SUMIFS('Electric Data'!$L:$L,'Electric Data'!$B:$B,$B$99,'Electric Data'!$Q:$Q,$I112,'Electric Data'!$R:$R,$H112)</f>
        <v>192.61</v>
      </c>
      <c r="M112" s="7">
        <f>COUNTIFS('Electric Data'!$B:$B,$B$99,'Electric Data'!$Q:$Q,$I112,'Electric Data'!$R:$R,$H112)</f>
        <v>1</v>
      </c>
    </row>
    <row r="113" spans="8:13" x14ac:dyDescent="0.25">
      <c r="H113" s="7" t="s">
        <v>77</v>
      </c>
      <c r="I113" s="7">
        <v>2019</v>
      </c>
      <c r="J113" s="7" t="str">
        <f t="shared" si="40"/>
        <v>Nov 2019</v>
      </c>
      <c r="K113" s="7">
        <f>SUMIFS('Electric Data'!$H:$H,'Electric Data'!$B:$B,$B$99,'Electric Data'!$Q:$Q,$I113,'Electric Data'!$R:$R,$H113)</f>
        <v>823</v>
      </c>
      <c r="L113" s="7">
        <f>SUMIFS('Electric Data'!$L:$L,'Electric Data'!$B:$B,$B$99,'Electric Data'!$Q:$Q,$I113,'Electric Data'!$R:$R,$H113)</f>
        <v>168.16</v>
      </c>
      <c r="M113" s="7">
        <f>COUNTIFS('Electric Data'!$B:$B,$B$99,'Electric Data'!$Q:$Q,$I113,'Electric Data'!$R:$R,$H113)</f>
        <v>1</v>
      </c>
    </row>
    <row r="114" spans="8:13" x14ac:dyDescent="0.25">
      <c r="H114" s="7" t="s">
        <v>78</v>
      </c>
      <c r="I114" s="7">
        <v>2019</v>
      </c>
      <c r="J114" s="7" t="str">
        <f t="shared" si="40"/>
        <v>Dec 2019</v>
      </c>
      <c r="K114" s="7">
        <f>SUMIFS('Electric Data'!$H:$H,'Electric Data'!$B:$B,$B$99,'Electric Data'!$Q:$Q,$I114,'Electric Data'!$R:$R,$H114)</f>
        <v>860</v>
      </c>
      <c r="L114" s="7">
        <f>SUMIFS('Electric Data'!$L:$L,'Electric Data'!$B:$B,$B$99,'Electric Data'!$Q:$Q,$I114,'Electric Data'!$R:$R,$H114)</f>
        <v>174.65</v>
      </c>
      <c r="M114" s="7">
        <f>COUNTIFS('Electric Data'!$B:$B,$B$99,'Electric Data'!$Q:$Q,$I114,'Electric Data'!$R:$R,$H114)</f>
        <v>1</v>
      </c>
    </row>
    <row r="115" spans="8:13" x14ac:dyDescent="0.25">
      <c r="H115" s="7" t="s">
        <v>67</v>
      </c>
      <c r="I115" s="7">
        <v>2020</v>
      </c>
      <c r="J115" s="7" t="str">
        <f t="shared" ref="J115:J138" si="41">H115&amp;" "&amp;I115</f>
        <v>Jan 2020</v>
      </c>
      <c r="K115" s="7">
        <f>SUMIFS('Electric Data'!$H:$H,'Electric Data'!$B:$B,$B$99,'Electric Data'!$Q:$Q,$I115,'Electric Data'!$R:$R,$H115)</f>
        <v>742</v>
      </c>
      <c r="L115" s="7">
        <f>SUMIFS('Electric Data'!$L:$L,'Electric Data'!$B:$B,$B$99,'Electric Data'!$Q:$Q,$I115,'Electric Data'!$R:$R,$H115)</f>
        <v>155.91</v>
      </c>
      <c r="M115" s="7">
        <f>COUNTIFS('Electric Data'!$B:$B,$B$99,'Electric Data'!$Q:$Q,$I115,'Electric Data'!$R:$R,$H115)</f>
        <v>1</v>
      </c>
    </row>
    <row r="116" spans="8:13" x14ac:dyDescent="0.25">
      <c r="H116" s="7" t="s">
        <v>68</v>
      </c>
      <c r="I116" s="7">
        <v>2020</v>
      </c>
      <c r="J116" s="7" t="str">
        <f t="shared" si="41"/>
        <v>Feb 2020</v>
      </c>
      <c r="K116" s="7">
        <f>SUMIFS('Electric Data'!$H:$H,'Electric Data'!$B:$B,$B$99,'Electric Data'!$Q:$Q,$I116,'Electric Data'!$R:$R,$H116)</f>
        <v>694</v>
      </c>
      <c r="L116" s="7">
        <f>SUMIFS('Electric Data'!$L:$L,'Electric Data'!$B:$B,$B$99,'Electric Data'!$Q:$Q,$I116,'Electric Data'!$R:$R,$H116)</f>
        <v>147.69</v>
      </c>
      <c r="M116" s="7">
        <f>COUNTIFS('Electric Data'!$B:$B,$B$99,'Electric Data'!$Q:$Q,$I116,'Electric Data'!$R:$R,$H116)</f>
        <v>1</v>
      </c>
    </row>
    <row r="117" spans="8:13" x14ac:dyDescent="0.25">
      <c r="H117" s="7" t="s">
        <v>69</v>
      </c>
      <c r="I117" s="7">
        <v>2020</v>
      </c>
      <c r="J117" s="7" t="str">
        <f t="shared" si="41"/>
        <v>Mar 2020</v>
      </c>
      <c r="K117" s="7">
        <f>SUMIFS('Electric Data'!$H:$H,'Electric Data'!$B:$B,$B$99,'Electric Data'!$Q:$Q,$I117,'Electric Data'!$R:$R,$H117)</f>
        <v>657</v>
      </c>
      <c r="L117" s="7">
        <f>SUMIFS('Electric Data'!$L:$L,'Electric Data'!$B:$B,$B$99,'Electric Data'!$Q:$Q,$I117,'Electric Data'!$R:$R,$H117)</f>
        <v>143.22</v>
      </c>
      <c r="M117" s="7">
        <f>COUNTIFS('Electric Data'!$B:$B,$B$99,'Electric Data'!$Q:$Q,$I117,'Electric Data'!$R:$R,$H117)</f>
        <v>1</v>
      </c>
    </row>
    <row r="118" spans="8:13" x14ac:dyDescent="0.25">
      <c r="H118" s="7" t="s">
        <v>70</v>
      </c>
      <c r="I118" s="7">
        <v>2020</v>
      </c>
      <c r="J118" s="7" t="str">
        <f t="shared" si="41"/>
        <v>Apr 2020</v>
      </c>
      <c r="K118" s="7">
        <f>SUMIFS('Electric Data'!$H:$H,'Electric Data'!$B:$B,$B$99,'Electric Data'!$Q:$Q,$I118,'Electric Data'!$R:$R,$H118)</f>
        <v>533</v>
      </c>
      <c r="L118" s="7">
        <f>SUMIFS('Electric Data'!$L:$L,'Electric Data'!$B:$B,$B$99,'Electric Data'!$Q:$Q,$I118,'Electric Data'!$R:$R,$H118)</f>
        <v>124.44</v>
      </c>
      <c r="M118" s="7">
        <f>COUNTIFS('Electric Data'!$B:$B,$B$99,'Electric Data'!$Q:$Q,$I118,'Electric Data'!$R:$R,$H118)</f>
        <v>1</v>
      </c>
    </row>
    <row r="119" spans="8:13" x14ac:dyDescent="0.25">
      <c r="H119" s="7" t="s">
        <v>71</v>
      </c>
      <c r="I119" s="7">
        <v>2020</v>
      </c>
      <c r="J119" s="7" t="str">
        <f t="shared" si="41"/>
        <v>May 2020</v>
      </c>
      <c r="K119" s="7">
        <f>SUMIFS('Electric Data'!$H:$H,'Electric Data'!$B:$B,$B$99,'Electric Data'!$Q:$Q,$I119,'Electric Data'!$R:$R,$H119)</f>
        <v>459</v>
      </c>
      <c r="L119" s="7">
        <f>SUMIFS('Electric Data'!$L:$L,'Electric Data'!$B:$B,$B$99,'Electric Data'!$Q:$Q,$I119,'Electric Data'!$R:$R,$H119)</f>
        <v>114.54</v>
      </c>
      <c r="M119" s="7">
        <f>COUNTIFS('Electric Data'!$B:$B,$B$99,'Electric Data'!$Q:$Q,$I119,'Electric Data'!$R:$R,$H119)</f>
        <v>1</v>
      </c>
    </row>
    <row r="120" spans="8:13" x14ac:dyDescent="0.25">
      <c r="H120" s="7" t="s">
        <v>72</v>
      </c>
      <c r="I120" s="7">
        <v>2020</v>
      </c>
      <c r="J120" s="7" t="str">
        <f t="shared" si="41"/>
        <v>Jun 2020</v>
      </c>
      <c r="K120" s="7">
        <f>SUMIFS('Electric Data'!$H:$H,'Electric Data'!$B:$B,$B$99,'Electric Data'!$Q:$Q,$I120,'Electric Data'!$R:$R,$H120)</f>
        <v>453</v>
      </c>
      <c r="L120" s="7">
        <f>SUMIFS('Electric Data'!$L:$L,'Electric Data'!$B:$B,$B$99,'Electric Data'!$Q:$Q,$I120,'Electric Data'!$R:$R,$H120)</f>
        <v>95.03</v>
      </c>
      <c r="M120" s="7">
        <f>COUNTIFS('Electric Data'!$B:$B,$B$99,'Electric Data'!$Q:$Q,$I120,'Electric Data'!$R:$R,$H120)</f>
        <v>1</v>
      </c>
    </row>
    <row r="121" spans="8:13" x14ac:dyDescent="0.25">
      <c r="H121" s="7" t="s">
        <v>73</v>
      </c>
      <c r="I121" s="7">
        <v>2020</v>
      </c>
      <c r="J121" s="7" t="str">
        <f t="shared" si="41"/>
        <v>Jul 2020</v>
      </c>
      <c r="K121" s="7">
        <f>SUMIFS('Electric Data'!$H:$H,'Electric Data'!$B:$B,$B$99,'Electric Data'!$Q:$Q,$I121,'Electric Data'!$R:$R,$H121)</f>
        <v>700</v>
      </c>
      <c r="L121" s="7">
        <f>SUMIFS('Electric Data'!$L:$L,'Electric Data'!$B:$B,$B$99,'Electric Data'!$Q:$Q,$I121,'Electric Data'!$R:$R,$H121)</f>
        <v>136.30000000000001</v>
      </c>
      <c r="M121" s="7">
        <f>COUNTIFS('Electric Data'!$B:$B,$B$99,'Electric Data'!$Q:$Q,$I121,'Electric Data'!$R:$R,$H121)</f>
        <v>1</v>
      </c>
    </row>
    <row r="122" spans="8:13" x14ac:dyDescent="0.25">
      <c r="H122" s="7" t="s">
        <v>74</v>
      </c>
      <c r="I122" s="7">
        <v>2020</v>
      </c>
      <c r="J122" s="7" t="str">
        <f t="shared" si="41"/>
        <v>Aug 2020</v>
      </c>
      <c r="K122" s="7">
        <f>SUMIFS('Electric Data'!$H:$H,'Electric Data'!$B:$B,$B$99,'Electric Data'!$Q:$Q,$I122,'Electric Data'!$R:$R,$H122)</f>
        <v>1107</v>
      </c>
      <c r="L122" s="7">
        <f>SUMIFS('Electric Data'!$L:$L,'Electric Data'!$B:$B,$B$99,'Electric Data'!$Q:$Q,$I122,'Electric Data'!$R:$R,$H122)</f>
        <v>204</v>
      </c>
      <c r="M122" s="7">
        <f>COUNTIFS('Electric Data'!$B:$B,$B$99,'Electric Data'!$Q:$Q,$I122,'Electric Data'!$R:$R,$H122)</f>
        <v>1</v>
      </c>
    </row>
    <row r="123" spans="8:13" x14ac:dyDescent="0.25">
      <c r="H123" s="7" t="s">
        <v>75</v>
      </c>
      <c r="I123" s="7">
        <v>2020</v>
      </c>
      <c r="J123" s="7" t="str">
        <f t="shared" si="41"/>
        <v>Sep 2020</v>
      </c>
      <c r="K123" s="7">
        <f>SUMIFS('Electric Data'!$H:$H,'Electric Data'!$B:$B,$B$99,'Electric Data'!$Q:$Q,$I123,'Electric Data'!$R:$R,$H123)</f>
        <v>1166</v>
      </c>
      <c r="L123" s="7">
        <f>SUMIFS('Electric Data'!$L:$L,'Electric Data'!$B:$B,$B$99,'Electric Data'!$Q:$Q,$I123,'Electric Data'!$R:$R,$H123)</f>
        <v>206.22</v>
      </c>
      <c r="M123" s="7">
        <f>COUNTIFS('Electric Data'!$B:$B,$B$99,'Electric Data'!$Q:$Q,$I123,'Electric Data'!$R:$R,$H123)</f>
        <v>1</v>
      </c>
    </row>
    <row r="124" spans="8:13" x14ac:dyDescent="0.25">
      <c r="H124" s="7" t="s">
        <v>76</v>
      </c>
      <c r="I124" s="7">
        <v>2020</v>
      </c>
      <c r="J124" s="7" t="str">
        <f t="shared" si="41"/>
        <v>Oct 2020</v>
      </c>
      <c r="K124" s="7">
        <f>SUMIFS('Electric Data'!$H:$H,'Electric Data'!$B:$B,$B$99,'Electric Data'!$Q:$Q,$I124,'Electric Data'!$R:$R,$H124)</f>
        <v>417</v>
      </c>
      <c r="L124" s="7">
        <f>SUMIFS('Electric Data'!$L:$L,'Electric Data'!$B:$B,$B$99,'Electric Data'!$Q:$Q,$I124,'Electric Data'!$R:$R,$H124)</f>
        <v>87.56</v>
      </c>
      <c r="M124" s="7">
        <f>COUNTIFS('Electric Data'!$B:$B,$B$99,'Electric Data'!$Q:$Q,$I124,'Electric Data'!$R:$R,$H124)</f>
        <v>1</v>
      </c>
    </row>
    <row r="125" spans="8:13" x14ac:dyDescent="0.25">
      <c r="H125" s="7" t="s">
        <v>77</v>
      </c>
      <c r="I125" s="7">
        <v>2020</v>
      </c>
      <c r="J125" s="7" t="str">
        <f t="shared" si="41"/>
        <v>Nov 2020</v>
      </c>
      <c r="K125" s="7">
        <f>SUMIFS('Electric Data'!$H:$H,'Electric Data'!$B:$B,$B$99,'Electric Data'!$Q:$Q,$I125,'Electric Data'!$R:$R,$H125)</f>
        <v>338</v>
      </c>
      <c r="L125" s="7">
        <f>SUMIFS('Electric Data'!$L:$L,'Electric Data'!$B:$B,$B$99,'Electric Data'!$Q:$Q,$I125,'Electric Data'!$R:$R,$H125)</f>
        <v>75.209999999999994</v>
      </c>
      <c r="M125" s="7">
        <f>COUNTIFS('Electric Data'!$B:$B,$B$99,'Electric Data'!$Q:$Q,$I125,'Electric Data'!$R:$R,$H125)</f>
        <v>1</v>
      </c>
    </row>
    <row r="126" spans="8:13" x14ac:dyDescent="0.25">
      <c r="H126" s="7" t="s">
        <v>78</v>
      </c>
      <c r="I126" s="7">
        <v>2020</v>
      </c>
      <c r="J126" s="7" t="str">
        <f t="shared" si="41"/>
        <v>Dec 2020</v>
      </c>
      <c r="K126" s="7">
        <f>SUMIFS('Electric Data'!$H:$H,'Electric Data'!$B:$B,$B$99,'Electric Data'!$Q:$Q,$I126,'Electric Data'!$R:$R,$H126)</f>
        <v>314</v>
      </c>
      <c r="L126" s="7">
        <f>SUMIFS('Electric Data'!$L:$L,'Electric Data'!$B:$B,$B$99,'Electric Data'!$Q:$Q,$I126,'Electric Data'!$R:$R,$H126)</f>
        <v>71.53</v>
      </c>
      <c r="M126" s="7">
        <f>COUNTIFS('Electric Data'!$B:$B,$B$99,'Electric Data'!$Q:$Q,$I126,'Electric Data'!$R:$R,$H126)</f>
        <v>1</v>
      </c>
    </row>
    <row r="127" spans="8:13" x14ac:dyDescent="0.25">
      <c r="H127" s="7" t="s">
        <v>67</v>
      </c>
      <c r="I127" s="7">
        <v>2021</v>
      </c>
      <c r="J127" s="7" t="str">
        <f t="shared" si="41"/>
        <v>Jan 2021</v>
      </c>
      <c r="K127" s="7">
        <f>SUMIFS('Electric Data'!$H:$H,'Electric Data'!$B:$B,$B$99,'Electric Data'!$Q:$Q,$I127,'Electric Data'!$R:$R,$H127)</f>
        <v>426</v>
      </c>
      <c r="L127" s="7">
        <f>SUMIFS('Electric Data'!$L:$L,'Electric Data'!$B:$B,$B$99,'Electric Data'!$Q:$Q,$I127,'Electric Data'!$R:$R,$H127)</f>
        <v>88.08</v>
      </c>
      <c r="M127" s="7">
        <f>COUNTIFS('Electric Data'!$B:$B,$B$99,'Electric Data'!$Q:$Q,$I127,'Electric Data'!$R:$R,$H127)</f>
        <v>1</v>
      </c>
    </row>
    <row r="128" spans="8:13" x14ac:dyDescent="0.25">
      <c r="H128" s="7" t="s">
        <v>68</v>
      </c>
      <c r="I128" s="7">
        <v>2021</v>
      </c>
      <c r="J128" s="7" t="str">
        <f t="shared" si="41"/>
        <v>Feb 2021</v>
      </c>
      <c r="K128" s="7">
        <f>SUMIFS('Electric Data'!$H:$H,'Electric Data'!$B:$B,$B$99,'Electric Data'!$Q:$Q,$I128,'Electric Data'!$R:$R,$H128)</f>
        <v>489</v>
      </c>
      <c r="L128" s="7">
        <f>SUMIFS('Electric Data'!$L:$L,'Electric Data'!$B:$B,$B$99,'Electric Data'!$Q:$Q,$I128,'Electric Data'!$R:$R,$H128)</f>
        <v>97.64</v>
      </c>
      <c r="M128" s="7">
        <f>COUNTIFS('Electric Data'!$B:$B,$B$99,'Electric Data'!$Q:$Q,$I128,'Electric Data'!$R:$R,$H128)</f>
        <v>1</v>
      </c>
    </row>
    <row r="129" spans="8:13" x14ac:dyDescent="0.25">
      <c r="H129" s="7" t="s">
        <v>69</v>
      </c>
      <c r="I129" s="7">
        <v>2021</v>
      </c>
      <c r="J129" s="7" t="str">
        <f t="shared" si="41"/>
        <v>Mar 2021</v>
      </c>
      <c r="K129" s="7">
        <f>SUMIFS('Electric Data'!$H:$H,'Electric Data'!$B:$B,$B$99,'Electric Data'!$Q:$Q,$I129,'Electric Data'!$R:$R,$H129)</f>
        <v>394</v>
      </c>
      <c r="L129" s="7">
        <f>SUMIFS('Electric Data'!$L:$L,'Electric Data'!$B:$B,$B$99,'Electric Data'!$Q:$Q,$I129,'Electric Data'!$R:$R,$H129)</f>
        <v>87.17</v>
      </c>
      <c r="M129" s="7">
        <f>COUNTIFS('Electric Data'!$B:$B,$B$99,'Electric Data'!$Q:$Q,$I129,'Electric Data'!$R:$R,$H129)</f>
        <v>1</v>
      </c>
    </row>
    <row r="130" spans="8:13" x14ac:dyDescent="0.25">
      <c r="H130" s="7" t="s">
        <v>70</v>
      </c>
      <c r="I130" s="7">
        <v>2021</v>
      </c>
      <c r="J130" s="7" t="str">
        <f t="shared" si="41"/>
        <v>Apr 2021</v>
      </c>
      <c r="K130" s="7">
        <f>SUMIFS('Electric Data'!$H:$H,'Electric Data'!$B:$B,$B$99,'Electric Data'!$Q:$Q,$I130,'Electric Data'!$R:$R,$H130)</f>
        <v>448</v>
      </c>
      <c r="L130" s="7">
        <f>SUMIFS('Electric Data'!$L:$L,'Electric Data'!$B:$B,$B$99,'Electric Data'!$Q:$Q,$I130,'Electric Data'!$R:$R,$H130)</f>
        <v>90.29</v>
      </c>
      <c r="M130" s="7">
        <f>COUNTIFS('Electric Data'!$B:$B,$B$99,'Electric Data'!$Q:$Q,$I130,'Electric Data'!$R:$R,$H130)</f>
        <v>1</v>
      </c>
    </row>
    <row r="131" spans="8:13" x14ac:dyDescent="0.25">
      <c r="H131" s="7" t="s">
        <v>71</v>
      </c>
      <c r="I131" s="7">
        <v>2021</v>
      </c>
      <c r="J131" s="7" t="str">
        <f t="shared" si="41"/>
        <v>May 2021</v>
      </c>
      <c r="K131" s="7">
        <f>SUMIFS('Electric Data'!$H:$H,'Electric Data'!$B:$B,$B$99,'Electric Data'!$Q:$Q,$I131,'Electric Data'!$R:$R,$H131)</f>
        <v>381</v>
      </c>
      <c r="L131" s="7">
        <f>SUMIFS('Electric Data'!$L:$L,'Electric Data'!$B:$B,$B$99,'Electric Data'!$Q:$Q,$I131,'Electric Data'!$R:$R,$H131)</f>
        <v>82.99</v>
      </c>
      <c r="M131" s="7">
        <f>COUNTIFS('Electric Data'!$B:$B,$B$99,'Electric Data'!$Q:$Q,$I131,'Electric Data'!$R:$R,$H131)</f>
        <v>1</v>
      </c>
    </row>
    <row r="132" spans="8:13" x14ac:dyDescent="0.25">
      <c r="H132" s="7" t="s">
        <v>72</v>
      </c>
      <c r="I132" s="7">
        <v>2021</v>
      </c>
      <c r="J132" s="7" t="str">
        <f t="shared" si="41"/>
        <v>Jun 2021</v>
      </c>
      <c r="K132" s="7">
        <f>SUMIFS('Electric Data'!$H:$H,'Electric Data'!$B:$B,$B$99,'Electric Data'!$Q:$Q,$I132,'Electric Data'!$R:$R,$H132)</f>
        <v>560</v>
      </c>
      <c r="L132" s="7">
        <f>SUMIFS('Electric Data'!$L:$L,'Electric Data'!$B:$B,$B$99,'Electric Data'!$Q:$Q,$I132,'Electric Data'!$R:$R,$H132)</f>
        <v>114.68</v>
      </c>
      <c r="M132" s="7">
        <f>COUNTIFS('Electric Data'!$B:$B,$B$99,'Electric Data'!$Q:$Q,$I132,'Electric Data'!$R:$R,$H132)</f>
        <v>1</v>
      </c>
    </row>
    <row r="133" spans="8:13" x14ac:dyDescent="0.25">
      <c r="H133" s="7" t="s">
        <v>73</v>
      </c>
      <c r="I133" s="7">
        <v>2021</v>
      </c>
      <c r="J133" s="7" t="str">
        <f t="shared" si="41"/>
        <v>Jul 2021</v>
      </c>
      <c r="K133" s="7">
        <f>SUMIFS('Electric Data'!$H:$H,'Electric Data'!$B:$B,$B$99,'Electric Data'!$Q:$Q,$I133,'Electric Data'!$R:$R,$H133)</f>
        <v>1009</v>
      </c>
      <c r="L133" s="7">
        <f>SUMIFS('Electric Data'!$L:$L,'Electric Data'!$B:$B,$B$99,'Electric Data'!$Q:$Q,$I133,'Electric Data'!$R:$R,$H133)</f>
        <v>188.16</v>
      </c>
      <c r="M133" s="7">
        <f>COUNTIFS('Electric Data'!$B:$B,$B$99,'Electric Data'!$Q:$Q,$I133,'Electric Data'!$R:$R,$H133)</f>
        <v>1</v>
      </c>
    </row>
    <row r="134" spans="8:13" x14ac:dyDescent="0.25">
      <c r="H134" s="7" t="s">
        <v>74</v>
      </c>
      <c r="I134" s="7">
        <v>2021</v>
      </c>
      <c r="J134" s="7" t="str">
        <f t="shared" si="41"/>
        <v>Aug 2021</v>
      </c>
      <c r="K134" s="7">
        <f>SUMIFS('Electric Data'!$H:$H,'Electric Data'!$B:$B,$B$99,'Electric Data'!$Q:$Q,$I134,'Electric Data'!$R:$R,$H134)</f>
        <v>1326</v>
      </c>
      <c r="L134" s="7">
        <f>SUMIFS('Electric Data'!$L:$L,'Electric Data'!$B:$B,$B$99,'Electric Data'!$Q:$Q,$I134,'Electric Data'!$R:$R,$H134)</f>
        <v>209.18</v>
      </c>
      <c r="M134" s="7">
        <f>COUNTIFS('Electric Data'!$B:$B,$B$99,'Electric Data'!$Q:$Q,$I134,'Electric Data'!$R:$R,$H134)</f>
        <v>1</v>
      </c>
    </row>
    <row r="135" spans="8:13" x14ac:dyDescent="0.25">
      <c r="H135" s="7" t="s">
        <v>75</v>
      </c>
      <c r="I135" s="7">
        <v>2021</v>
      </c>
      <c r="J135" s="7" t="str">
        <f t="shared" si="41"/>
        <v>Sep 2021</v>
      </c>
      <c r="K135" s="7">
        <f>SUMIFS('Electric Data'!$H:$H,'Electric Data'!$B:$B,$B$99,'Electric Data'!$Q:$Q,$I135,'Electric Data'!$R:$R,$H135)</f>
        <v>1483</v>
      </c>
      <c r="L135" s="7">
        <f>SUMIFS('Electric Data'!$L:$L,'Electric Data'!$B:$B,$B$99,'Electric Data'!$Q:$Q,$I135,'Electric Data'!$R:$R,$H135)</f>
        <v>232.74</v>
      </c>
      <c r="M135" s="7">
        <f>COUNTIFS('Electric Data'!$B:$B,$B$99,'Electric Data'!$Q:$Q,$I135,'Electric Data'!$R:$R,$H135)</f>
        <v>1</v>
      </c>
    </row>
    <row r="136" spans="8:13" x14ac:dyDescent="0.25">
      <c r="H136" s="7" t="s">
        <v>76</v>
      </c>
      <c r="I136" s="7">
        <v>2021</v>
      </c>
      <c r="J136" s="7" t="str">
        <f t="shared" si="41"/>
        <v>Oct 2021</v>
      </c>
      <c r="K136" s="7">
        <f>SUMIFS('Electric Data'!$H:$H,'Electric Data'!$B:$B,$B$99,'Electric Data'!$Q:$Q,$I136,'Electric Data'!$R:$R,$H136)</f>
        <v>908</v>
      </c>
      <c r="L136" s="7">
        <f>SUMIFS('Electric Data'!$L:$L,'Electric Data'!$B:$B,$B$99,'Electric Data'!$Q:$Q,$I136,'Electric Data'!$R:$R,$H136)</f>
        <v>154.91</v>
      </c>
      <c r="M136" s="7">
        <f>COUNTIFS('Electric Data'!$B:$B,$B$99,'Electric Data'!$Q:$Q,$I136,'Electric Data'!$R:$R,$H136)</f>
        <v>1</v>
      </c>
    </row>
    <row r="137" spans="8:13" x14ac:dyDescent="0.25">
      <c r="H137" s="7" t="s">
        <v>77</v>
      </c>
      <c r="I137" s="7">
        <v>2021</v>
      </c>
      <c r="J137" s="7" t="str">
        <f t="shared" si="41"/>
        <v>Nov 2021</v>
      </c>
      <c r="K137" s="7">
        <f>SUMIFS('Electric Data'!$H:$H,'Electric Data'!$B:$B,$B$99,'Electric Data'!$Q:$Q,$I137,'Electric Data'!$R:$R,$H137)</f>
        <v>595</v>
      </c>
      <c r="L137" s="7">
        <f>SUMIFS('Electric Data'!$L:$L,'Electric Data'!$B:$B,$B$99,'Electric Data'!$Q:$Q,$I137,'Electric Data'!$R:$R,$H137)</f>
        <v>109.23</v>
      </c>
      <c r="M137" s="7">
        <f>COUNTIFS('Electric Data'!$B:$B,$B$99,'Electric Data'!$Q:$Q,$I137,'Electric Data'!$R:$R,$H137)</f>
        <v>1</v>
      </c>
    </row>
    <row r="138" spans="8:13" x14ac:dyDescent="0.25">
      <c r="H138" s="7" t="s">
        <v>78</v>
      </c>
      <c r="I138" s="7">
        <v>2021</v>
      </c>
      <c r="J138" s="7" t="str">
        <f t="shared" si="41"/>
        <v>Dec 2021</v>
      </c>
      <c r="K138" s="7">
        <f>SUMIFS('Electric Data'!$H:$H,'Electric Data'!$B:$B,$B$99,'Electric Data'!$Q:$Q,$I138,'Electric Data'!$R:$R,$H138)</f>
        <v>723</v>
      </c>
      <c r="L138" s="7">
        <f>SUMIFS('Electric Data'!$L:$L,'Electric Data'!$B:$B,$B$99,'Electric Data'!$Q:$Q,$I138,'Electric Data'!$R:$R,$H138)</f>
        <v>127.74</v>
      </c>
      <c r="M138" s="7">
        <f>COUNTIFS('Electric Data'!$B:$B,$B$99,'Electric Data'!$Q:$Q,$I138,'Electric Data'!$R:$R,$H138)</f>
        <v>1</v>
      </c>
    </row>
  </sheetData>
  <sheetProtection algorithmName="SHA-512" hashValue="6g9ftrjb/MPAQUsF/73MoI3DtFZefr2Z9mJ8Q37ORG2KkP/naZ6FoXXNVtCwmxllbsd+8Yx9jUldZC8165Wmfw==" saltValue="chd32xbT9DTIoxn//St/Bw==" spinCount="100000" sheet="1" objects="1" scenarios="1"/>
  <mergeCells count="29">
    <mergeCell ref="M7:Y7"/>
    <mergeCell ref="Z7:AL7"/>
    <mergeCell ref="D7:L7"/>
    <mergeCell ref="M8:O8"/>
    <mergeCell ref="P8:R8"/>
    <mergeCell ref="S8:U8"/>
    <mergeCell ref="AI8:AL8"/>
    <mergeCell ref="AF8:AH8"/>
    <mergeCell ref="AC8:AE8"/>
    <mergeCell ref="Z8:AB8"/>
    <mergeCell ref="V8:Y8"/>
    <mergeCell ref="C50:F50"/>
    <mergeCell ref="C66:F66"/>
    <mergeCell ref="D8:F8"/>
    <mergeCell ref="G8:I8"/>
    <mergeCell ref="J8:L8"/>
    <mergeCell ref="D22:F22"/>
    <mergeCell ref="G22:I22"/>
    <mergeCell ref="J22:L22"/>
    <mergeCell ref="M22:O22"/>
    <mergeCell ref="P22:R22"/>
    <mergeCell ref="D21:L21"/>
    <mergeCell ref="M21:Y21"/>
    <mergeCell ref="V22:Y22"/>
    <mergeCell ref="Z22:AB22"/>
    <mergeCell ref="AC22:AE22"/>
    <mergeCell ref="Z21:AL21"/>
    <mergeCell ref="AI22:AL22"/>
    <mergeCell ref="AF22:AH22"/>
  </mergeCells>
  <dataValidations count="3">
    <dataValidation type="list" allowBlank="1" showInputMessage="1" showErrorMessage="1" sqref="B99" xr:uid="{31B4E672-C0B3-42F8-9EE9-D76C54133E86}">
      <formula1>$B$10:$B$16</formula1>
    </dataValidation>
    <dataValidation type="list" allowBlank="1" showInputMessage="1" showErrorMessage="1" sqref="C82" xr:uid="{81E54B58-14EF-4935-8573-0D66B2848F7E}">
      <formula1>$B$52:$B$56</formula1>
    </dataValidation>
    <dataValidation type="list" allowBlank="1" showInputMessage="1" showErrorMessage="1" sqref="G82" xr:uid="{22900767-88AE-4B21-97EA-545DEC8D032D}">
      <formula1>$B$68:$B$73</formula1>
    </dataValidation>
  </dataValidations>
  <pageMargins left="0.7" right="0.7" top="0.75" bottom="0.75" header="0.3" footer="0.3"/>
  <pageSetup orientation="portrait" r:id="rId1"/>
  <ignoredErrors>
    <ignoredError sqref="D54:E54"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4:N54"/>
  <sheetViews>
    <sheetView workbookViewId="0">
      <pane ySplit="6" topLeftCell="A7" activePane="bottomLeft" state="frozen"/>
      <selection activeCell="B1" sqref="B1"/>
      <selection pane="bottomLeft" activeCell="E20" sqref="E20"/>
    </sheetView>
  </sheetViews>
  <sheetFormatPr defaultColWidth="8.85546875" defaultRowHeight="15" customHeight="1" x14ac:dyDescent="0.25"/>
  <cols>
    <col min="1" max="1" width="3" customWidth="1"/>
    <col min="2" max="2" width="42.5703125" customWidth="1"/>
    <col min="3" max="3" width="5.42578125" hidden="1" customWidth="1"/>
    <col min="4" max="4" width="36.85546875" bestFit="1" customWidth="1"/>
    <col min="5" max="5" width="33.42578125" bestFit="1" customWidth="1"/>
    <col min="6" max="6" width="9.5703125" customWidth="1"/>
    <col min="7" max="7" width="9.85546875" style="4" bestFit="1" customWidth="1"/>
    <col min="8" max="8" width="9.85546875" bestFit="1" customWidth="1"/>
    <col min="9" max="9" width="10.42578125" bestFit="1" customWidth="1"/>
    <col min="10" max="10" width="11.42578125" bestFit="1" customWidth="1"/>
    <col min="11" max="11" width="8.5703125" bestFit="1" customWidth="1"/>
    <col min="12" max="12" width="10.85546875" bestFit="1" customWidth="1"/>
    <col min="13" max="13" width="8.42578125" bestFit="1" customWidth="1"/>
  </cols>
  <sheetData>
    <row r="4" spans="2:14" ht="15" customHeight="1" thickBot="1" x14ac:dyDescent="0.3"/>
    <row r="5" spans="2:14" ht="15" customHeight="1" thickBot="1" x14ac:dyDescent="0.3">
      <c r="L5" s="11"/>
    </row>
    <row r="6" spans="2:14" ht="15" customHeight="1" x14ac:dyDescent="0.25">
      <c r="B6" s="206" t="s">
        <v>28</v>
      </c>
      <c r="C6" s="207" t="s">
        <v>29</v>
      </c>
      <c r="D6" s="206" t="s">
        <v>16</v>
      </c>
      <c r="E6" s="206" t="s">
        <v>17</v>
      </c>
      <c r="F6" s="206" t="s">
        <v>3</v>
      </c>
      <c r="G6" s="206" t="s">
        <v>6</v>
      </c>
      <c r="H6" s="208" t="s">
        <v>7</v>
      </c>
      <c r="I6" s="206" t="s">
        <v>9</v>
      </c>
      <c r="J6" s="206" t="s">
        <v>8</v>
      </c>
      <c r="K6" s="206" t="s">
        <v>27</v>
      </c>
      <c r="L6" s="209" t="s">
        <v>26</v>
      </c>
      <c r="M6" s="206" t="s">
        <v>10</v>
      </c>
    </row>
    <row r="7" spans="2:14" ht="15" customHeight="1" x14ac:dyDescent="0.25">
      <c r="B7" s="144" t="s">
        <v>281</v>
      </c>
      <c r="C7" s="9"/>
      <c r="D7" s="7" t="s">
        <v>20</v>
      </c>
      <c r="E7" s="7" t="s">
        <v>286</v>
      </c>
      <c r="F7" s="7" t="s">
        <v>18</v>
      </c>
      <c r="G7" s="7" t="s">
        <v>19</v>
      </c>
      <c r="H7" s="7" t="s">
        <v>18</v>
      </c>
      <c r="I7" s="7" t="s">
        <v>19</v>
      </c>
      <c r="J7" s="7" t="s">
        <v>19</v>
      </c>
      <c r="K7" s="7" t="s">
        <v>18</v>
      </c>
      <c r="L7" s="7" t="s">
        <v>19</v>
      </c>
      <c r="M7" s="7" t="s">
        <v>19</v>
      </c>
    </row>
    <row r="8" spans="2:14" ht="15" customHeight="1" x14ac:dyDescent="0.25">
      <c r="B8" s="289" t="s">
        <v>326</v>
      </c>
      <c r="C8" s="9"/>
      <c r="D8" s="7" t="s">
        <v>20</v>
      </c>
      <c r="E8" s="7" t="s">
        <v>327</v>
      </c>
      <c r="F8" s="7" t="s">
        <v>18</v>
      </c>
      <c r="G8" s="7" t="s">
        <v>19</v>
      </c>
      <c r="H8" s="7" t="s">
        <v>19</v>
      </c>
      <c r="I8" s="7" t="s">
        <v>19</v>
      </c>
      <c r="J8" s="7" t="s">
        <v>19</v>
      </c>
      <c r="K8" s="7" t="s">
        <v>19</v>
      </c>
      <c r="L8" s="7" t="s">
        <v>19</v>
      </c>
      <c r="M8" s="7" t="s">
        <v>19</v>
      </c>
      <c r="N8" s="8" t="s">
        <v>359</v>
      </c>
    </row>
    <row r="9" spans="2:14" ht="15" customHeight="1" x14ac:dyDescent="0.25">
      <c r="B9" s="187" t="s">
        <v>280</v>
      </c>
      <c r="C9" s="9"/>
      <c r="D9" s="7" t="s">
        <v>20</v>
      </c>
      <c r="E9" s="7" t="s">
        <v>285</v>
      </c>
      <c r="F9" s="7" t="s">
        <v>18</v>
      </c>
      <c r="G9" s="7" t="s">
        <v>19</v>
      </c>
      <c r="H9" s="7" t="s">
        <v>19</v>
      </c>
      <c r="I9" s="7" t="s">
        <v>18</v>
      </c>
      <c r="J9" s="7" t="s">
        <v>19</v>
      </c>
      <c r="K9" s="7" t="s">
        <v>19</v>
      </c>
      <c r="L9" s="7" t="s">
        <v>19</v>
      </c>
      <c r="M9" s="7" t="s">
        <v>19</v>
      </c>
      <c r="N9" s="8"/>
    </row>
    <row r="10" spans="2:14" ht="15" customHeight="1" x14ac:dyDescent="0.25">
      <c r="B10" s="187" t="s">
        <v>260</v>
      </c>
      <c r="C10" s="9"/>
      <c r="D10" s="7" t="s">
        <v>5</v>
      </c>
      <c r="E10" s="7"/>
      <c r="F10" s="7" t="s">
        <v>18</v>
      </c>
      <c r="G10" s="7" t="s">
        <v>19</v>
      </c>
      <c r="H10" s="7" t="s">
        <v>19</v>
      </c>
      <c r="I10" s="7" t="s">
        <v>19</v>
      </c>
      <c r="J10" s="7" t="s">
        <v>19</v>
      </c>
      <c r="K10" s="7" t="s">
        <v>19</v>
      </c>
      <c r="L10" s="7" t="s">
        <v>19</v>
      </c>
      <c r="M10" s="7" t="s">
        <v>19</v>
      </c>
      <c r="N10" s="8"/>
    </row>
    <row r="11" spans="2:14" ht="15" customHeight="1" x14ac:dyDescent="0.25">
      <c r="B11" s="289" t="s">
        <v>263</v>
      </c>
      <c r="C11" s="9" t="s">
        <v>20</v>
      </c>
      <c r="D11" s="7" t="s">
        <v>20</v>
      </c>
      <c r="E11" s="7" t="s">
        <v>264</v>
      </c>
      <c r="F11" s="7" t="s">
        <v>18</v>
      </c>
      <c r="G11" s="7" t="s">
        <v>19</v>
      </c>
      <c r="H11" s="7" t="s">
        <v>18</v>
      </c>
      <c r="I11" s="7" t="s">
        <v>19</v>
      </c>
      <c r="J11" s="7" t="s">
        <v>19</v>
      </c>
      <c r="K11" s="7" t="s">
        <v>19</v>
      </c>
      <c r="L11" s="7" t="s">
        <v>19</v>
      </c>
      <c r="M11" s="7" t="s">
        <v>19</v>
      </c>
      <c r="N11" s="8"/>
    </row>
    <row r="12" spans="2:14" ht="15" customHeight="1" x14ac:dyDescent="0.25">
      <c r="B12" s="9" t="s">
        <v>323</v>
      </c>
      <c r="C12" s="9"/>
      <c r="D12" s="33" t="s">
        <v>364</v>
      </c>
      <c r="E12" s="7" t="s">
        <v>355</v>
      </c>
      <c r="F12" s="7" t="s">
        <v>18</v>
      </c>
      <c r="G12" s="7" t="s">
        <v>19</v>
      </c>
      <c r="H12" s="7" t="s">
        <v>19</v>
      </c>
      <c r="I12" s="7" t="s">
        <v>19</v>
      </c>
      <c r="J12" s="7" t="s">
        <v>19</v>
      </c>
      <c r="K12" s="7" t="s">
        <v>19</v>
      </c>
      <c r="L12" s="7" t="s">
        <v>19</v>
      </c>
      <c r="M12" s="7" t="s">
        <v>19</v>
      </c>
      <c r="N12" s="8"/>
    </row>
    <row r="13" spans="2:14" ht="15" customHeight="1" x14ac:dyDescent="0.25">
      <c r="B13" s="144" t="s">
        <v>282</v>
      </c>
      <c r="C13" s="9"/>
      <c r="D13" s="33" t="s">
        <v>364</v>
      </c>
      <c r="E13" s="7" t="s">
        <v>287</v>
      </c>
      <c r="F13" s="7" t="s">
        <v>18</v>
      </c>
      <c r="G13" s="7" t="s">
        <v>19</v>
      </c>
      <c r="H13" s="7" t="s">
        <v>19</v>
      </c>
      <c r="I13" s="7" t="s">
        <v>19</v>
      </c>
      <c r="J13" s="7" t="s">
        <v>19</v>
      </c>
      <c r="K13" s="7" t="s">
        <v>18</v>
      </c>
      <c r="L13" s="7" t="s">
        <v>18</v>
      </c>
      <c r="M13" s="7" t="s">
        <v>19</v>
      </c>
      <c r="N13" s="8"/>
    </row>
    <row r="14" spans="2:14" ht="15" customHeight="1" x14ac:dyDescent="0.25">
      <c r="B14" s="9"/>
      <c r="C14" s="9"/>
      <c r="D14" s="7"/>
      <c r="E14" s="7"/>
      <c r="F14" s="7"/>
      <c r="G14" s="7"/>
      <c r="H14" s="7"/>
      <c r="I14" s="7"/>
      <c r="J14" s="7"/>
      <c r="K14" s="7"/>
      <c r="L14" s="7"/>
      <c r="M14" s="7"/>
      <c r="N14" s="8"/>
    </row>
    <row r="15" spans="2:14" ht="15" customHeight="1" x14ac:dyDescent="0.25">
      <c r="B15" s="9"/>
      <c r="C15" s="9"/>
      <c r="D15" s="7"/>
      <c r="E15" s="7"/>
      <c r="F15" s="7"/>
      <c r="G15" s="7"/>
      <c r="H15" s="7"/>
      <c r="I15" s="7"/>
      <c r="J15" s="7"/>
      <c r="K15" s="7"/>
      <c r="L15" s="7"/>
      <c r="M15" s="7"/>
      <c r="N15" s="8"/>
    </row>
    <row r="16" spans="2:14" ht="15" customHeight="1" x14ac:dyDescent="0.25">
      <c r="B16" s="9"/>
      <c r="C16" s="9"/>
      <c r="D16" s="7"/>
      <c r="E16" s="7"/>
      <c r="F16" s="7"/>
      <c r="G16" s="7"/>
      <c r="H16" s="7"/>
      <c r="I16" s="7"/>
      <c r="J16" s="7"/>
      <c r="K16" s="7"/>
      <c r="L16" s="7"/>
      <c r="M16" s="7"/>
      <c r="N16" s="8"/>
    </row>
    <row r="17" spans="2:14" ht="15" customHeight="1" x14ac:dyDescent="0.25">
      <c r="B17" s="9"/>
      <c r="C17" s="9"/>
      <c r="D17" s="7"/>
      <c r="E17" s="7"/>
      <c r="F17" s="7"/>
      <c r="G17" s="7"/>
      <c r="H17" s="7"/>
      <c r="I17" s="7"/>
      <c r="J17" s="7"/>
      <c r="K17" s="7"/>
      <c r="L17" s="7"/>
      <c r="M17" s="7"/>
      <c r="N17" s="8"/>
    </row>
    <row r="18" spans="2:14" ht="15" customHeight="1" x14ac:dyDescent="0.25">
      <c r="B18" s="9"/>
      <c r="C18" s="9"/>
      <c r="D18" s="7"/>
      <c r="E18" s="7"/>
      <c r="F18" s="7"/>
      <c r="G18" s="7"/>
      <c r="H18" s="7"/>
      <c r="I18" s="7"/>
      <c r="J18" s="7"/>
      <c r="K18" s="7"/>
      <c r="L18" s="7"/>
      <c r="M18" s="7"/>
      <c r="N18" s="8"/>
    </row>
    <row r="19" spans="2:14" ht="15" customHeight="1" x14ac:dyDescent="0.25">
      <c r="B19" s="9"/>
      <c r="C19" s="9"/>
      <c r="D19" s="7"/>
      <c r="E19" s="7"/>
      <c r="F19" s="7"/>
      <c r="G19" s="7"/>
      <c r="H19" s="7"/>
      <c r="I19" s="7"/>
      <c r="J19" s="7"/>
      <c r="K19" s="7"/>
      <c r="L19" s="7"/>
      <c r="M19" s="7"/>
      <c r="N19" s="8"/>
    </row>
    <row r="20" spans="2:14" ht="15" customHeight="1" x14ac:dyDescent="0.25">
      <c r="B20" s="9"/>
      <c r="C20" s="9"/>
      <c r="D20" s="7"/>
      <c r="E20" s="7"/>
      <c r="F20" s="7"/>
      <c r="G20" s="7"/>
      <c r="H20" s="7"/>
      <c r="I20" s="7"/>
      <c r="J20" s="7"/>
      <c r="K20" s="7"/>
      <c r="L20" s="7"/>
      <c r="M20" s="7"/>
      <c r="N20" s="8"/>
    </row>
    <row r="21" spans="2:14" ht="15" customHeight="1" x14ac:dyDescent="0.25">
      <c r="B21" s="9"/>
      <c r="C21" s="9"/>
      <c r="D21" s="7"/>
      <c r="E21" s="7"/>
      <c r="F21" s="7"/>
      <c r="G21" s="7"/>
      <c r="H21" s="7"/>
      <c r="I21" s="7"/>
      <c r="J21" s="7"/>
      <c r="K21" s="7"/>
      <c r="L21" s="7"/>
      <c r="M21" s="7"/>
      <c r="N21" s="8"/>
    </row>
    <row r="22" spans="2:14" ht="15" customHeight="1" x14ac:dyDescent="0.25">
      <c r="B22" s="9"/>
      <c r="C22" s="9"/>
      <c r="D22" s="7"/>
      <c r="E22" s="7"/>
      <c r="F22" s="7"/>
      <c r="G22" s="7"/>
      <c r="H22" s="7"/>
      <c r="I22" s="7"/>
      <c r="J22" s="7"/>
      <c r="K22" s="7"/>
      <c r="L22" s="7"/>
      <c r="M22" s="7"/>
      <c r="N22" s="8"/>
    </row>
    <row r="23" spans="2:14" ht="15" customHeight="1" x14ac:dyDescent="0.25">
      <c r="B23" s="9"/>
      <c r="C23" s="9"/>
      <c r="D23" s="7"/>
      <c r="E23" s="7"/>
      <c r="F23" s="7"/>
      <c r="G23" s="7"/>
      <c r="H23" s="7"/>
      <c r="I23" s="7"/>
      <c r="J23" s="7"/>
      <c r="K23" s="7"/>
      <c r="L23" s="7"/>
      <c r="M23" s="7"/>
      <c r="N23" s="8"/>
    </row>
    <row r="24" spans="2:14" ht="15" customHeight="1" x14ac:dyDescent="0.25">
      <c r="B24" s="9"/>
      <c r="C24" s="9"/>
      <c r="D24" s="7"/>
      <c r="E24" s="7"/>
      <c r="F24" s="7"/>
      <c r="G24" s="7"/>
      <c r="H24" s="7"/>
      <c r="I24" s="7"/>
      <c r="J24" s="7"/>
      <c r="K24" s="7"/>
      <c r="L24" s="7"/>
      <c r="M24" s="7"/>
      <c r="N24" s="8"/>
    </row>
    <row r="25" spans="2:14" ht="15" customHeight="1" x14ac:dyDescent="0.25">
      <c r="B25" s="9"/>
      <c r="C25" s="9"/>
      <c r="D25" s="7"/>
      <c r="E25" s="7"/>
      <c r="F25" s="7"/>
      <c r="G25" s="7"/>
      <c r="H25" s="7"/>
      <c r="I25" s="7"/>
      <c r="J25" s="7"/>
      <c r="K25" s="7"/>
      <c r="L25" s="7"/>
      <c r="M25" s="7"/>
      <c r="N25" s="8"/>
    </row>
    <row r="26" spans="2:14" ht="15" customHeight="1" x14ac:dyDescent="0.25">
      <c r="B26" s="9"/>
      <c r="C26" s="9"/>
      <c r="D26" s="7"/>
      <c r="E26" s="7"/>
      <c r="F26" s="7"/>
      <c r="G26" s="7"/>
      <c r="H26" s="7"/>
      <c r="I26" s="7"/>
      <c r="J26" s="7"/>
      <c r="K26" s="7"/>
      <c r="L26" s="7"/>
      <c r="M26" s="7"/>
      <c r="N26" s="8"/>
    </row>
    <row r="27" spans="2:14" ht="15" customHeight="1" x14ac:dyDescent="0.25">
      <c r="B27" s="9"/>
      <c r="C27" s="9"/>
      <c r="D27" s="7"/>
      <c r="E27" s="7"/>
      <c r="F27" s="7"/>
      <c r="G27" s="7"/>
      <c r="H27" s="7"/>
      <c r="I27" s="7"/>
      <c r="J27" s="7"/>
      <c r="K27" s="7"/>
      <c r="L27" s="7"/>
      <c r="M27" s="7"/>
      <c r="N27" s="8"/>
    </row>
    <row r="28" spans="2:14" ht="15" customHeight="1" x14ac:dyDescent="0.25">
      <c r="B28" s="9"/>
      <c r="C28" s="9"/>
      <c r="D28" s="7"/>
      <c r="E28" s="7"/>
      <c r="F28" s="7"/>
      <c r="G28" s="7"/>
      <c r="H28" s="7"/>
      <c r="I28" s="7"/>
      <c r="J28" s="7"/>
      <c r="K28" s="7"/>
      <c r="L28" s="7"/>
      <c r="M28" s="7"/>
      <c r="N28" s="8"/>
    </row>
    <row r="29" spans="2:14" ht="15" customHeight="1" x14ac:dyDescent="0.25">
      <c r="B29" s="9"/>
      <c r="C29" s="9"/>
      <c r="D29" s="7"/>
      <c r="E29" s="7"/>
      <c r="F29" s="7"/>
      <c r="G29" s="7"/>
      <c r="H29" s="7"/>
      <c r="I29" s="7"/>
      <c r="J29" s="7"/>
      <c r="K29" s="7"/>
      <c r="L29" s="7"/>
      <c r="M29" s="7"/>
      <c r="N29" s="8"/>
    </row>
    <row r="30" spans="2:14" ht="15" customHeight="1" x14ac:dyDescent="0.25">
      <c r="B30" s="9"/>
      <c r="C30" s="9"/>
      <c r="D30" s="7"/>
      <c r="E30" s="7"/>
      <c r="F30" s="7"/>
      <c r="G30" s="7"/>
      <c r="H30" s="7"/>
      <c r="I30" s="7"/>
      <c r="J30" s="7"/>
      <c r="K30" s="7"/>
      <c r="L30" s="7"/>
      <c r="M30" s="7"/>
      <c r="N30" s="8"/>
    </row>
    <row r="31" spans="2:14" ht="15" customHeight="1" x14ac:dyDescent="0.25">
      <c r="B31" s="9"/>
      <c r="C31" s="9"/>
      <c r="D31" s="7"/>
      <c r="E31" s="7"/>
      <c r="F31" s="7"/>
      <c r="G31" s="7"/>
      <c r="H31" s="7"/>
      <c r="I31" s="7"/>
      <c r="J31" s="7"/>
      <c r="K31" s="7"/>
      <c r="L31" s="7"/>
      <c r="M31" s="7"/>
      <c r="N31" s="8"/>
    </row>
    <row r="32" spans="2:14" ht="15" customHeight="1" x14ac:dyDescent="0.25">
      <c r="B32" s="9"/>
      <c r="C32" s="9"/>
      <c r="D32" s="7"/>
      <c r="E32" s="7"/>
      <c r="F32" s="7"/>
      <c r="G32" s="7"/>
      <c r="H32" s="7"/>
      <c r="I32" s="7"/>
      <c r="J32" s="7"/>
      <c r="K32" s="7"/>
      <c r="L32" s="7"/>
      <c r="M32" s="7"/>
      <c r="N32" s="8"/>
    </row>
    <row r="33" spans="2:13" ht="15" customHeight="1" x14ac:dyDescent="0.25">
      <c r="B33" s="9"/>
      <c r="C33" s="9"/>
      <c r="D33" s="7"/>
      <c r="E33" s="7"/>
      <c r="F33" s="7"/>
      <c r="G33" s="7"/>
      <c r="H33" s="7"/>
      <c r="I33" s="7"/>
      <c r="J33" s="7"/>
      <c r="K33" s="7"/>
      <c r="L33" s="7"/>
      <c r="M33" s="7"/>
    </row>
    <row r="34" spans="2:13" ht="15" customHeight="1" x14ac:dyDescent="0.25">
      <c r="B34" s="9"/>
      <c r="C34" s="9"/>
      <c r="D34" s="7"/>
      <c r="E34" s="7"/>
      <c r="F34" s="7"/>
      <c r="G34" s="7"/>
      <c r="H34" s="7"/>
      <c r="I34" s="7"/>
      <c r="J34" s="7"/>
      <c r="K34" s="7"/>
      <c r="L34" s="7"/>
      <c r="M34" s="7"/>
    </row>
    <row r="35" spans="2:13" ht="15" customHeight="1" x14ac:dyDescent="0.25">
      <c r="B35" s="9"/>
      <c r="C35" s="9"/>
      <c r="D35" s="7"/>
      <c r="E35" s="7"/>
      <c r="F35" s="7"/>
      <c r="G35" s="7"/>
      <c r="H35" s="7"/>
      <c r="I35" s="7"/>
      <c r="J35" s="7"/>
      <c r="K35" s="7"/>
      <c r="L35" s="7"/>
      <c r="M35" s="7"/>
    </row>
    <row r="36" spans="2:13" ht="15" customHeight="1" x14ac:dyDescent="0.25">
      <c r="B36" s="9"/>
      <c r="C36" s="9"/>
      <c r="D36" s="7"/>
      <c r="E36" s="7"/>
      <c r="F36" s="7"/>
      <c r="G36" s="7"/>
      <c r="H36" s="7"/>
      <c r="I36" s="7"/>
      <c r="J36" s="7"/>
      <c r="K36" s="7"/>
      <c r="L36" s="7"/>
      <c r="M36" s="7"/>
    </row>
    <row r="37" spans="2:13" ht="15" customHeight="1" x14ac:dyDescent="0.25">
      <c r="B37" s="9"/>
      <c r="C37" s="9"/>
      <c r="D37" s="7"/>
      <c r="E37" s="7"/>
      <c r="F37" s="7"/>
      <c r="G37" s="7"/>
      <c r="H37" s="7"/>
      <c r="I37" s="7"/>
      <c r="J37" s="7"/>
      <c r="K37" s="7"/>
      <c r="L37" s="7"/>
      <c r="M37" s="7"/>
    </row>
    <row r="38" spans="2:13" ht="15" customHeight="1" x14ac:dyDescent="0.25">
      <c r="G38"/>
    </row>
    <row r="39" spans="2:13" ht="15" customHeight="1" x14ac:dyDescent="0.25">
      <c r="G39"/>
    </row>
    <row r="40" spans="2:13" ht="15" customHeight="1" x14ac:dyDescent="0.25">
      <c r="G40"/>
    </row>
    <row r="41" spans="2:13" ht="15" customHeight="1" x14ac:dyDescent="0.25">
      <c r="B41" s="8"/>
      <c r="G41"/>
    </row>
    <row r="43" spans="2:13" ht="15" customHeight="1" x14ac:dyDescent="0.25">
      <c r="B43" t="s">
        <v>21</v>
      </c>
    </row>
    <row r="44" spans="2:13" ht="15" customHeight="1" x14ac:dyDescent="0.25">
      <c r="B44" s="3" t="s">
        <v>19</v>
      </c>
    </row>
    <row r="45" spans="2:13" ht="15" customHeight="1" x14ac:dyDescent="0.25">
      <c r="B45" s="5" t="s">
        <v>20</v>
      </c>
    </row>
    <row r="46" spans="2:13" ht="15" customHeight="1" x14ac:dyDescent="0.25">
      <c r="B46" s="2" t="s">
        <v>22</v>
      </c>
    </row>
    <row r="47" spans="2:13" ht="15" customHeight="1" x14ac:dyDescent="0.25">
      <c r="B47" s="2" t="s">
        <v>5</v>
      </c>
    </row>
    <row r="48" spans="2:13" ht="15" customHeight="1" x14ac:dyDescent="0.25">
      <c r="B48" s="2" t="s">
        <v>23</v>
      </c>
    </row>
    <row r="49" spans="2:2" ht="15" customHeight="1" x14ac:dyDescent="0.25">
      <c r="B49" s="2" t="s">
        <v>4</v>
      </c>
    </row>
    <row r="50" spans="2:2" ht="15" customHeight="1" x14ac:dyDescent="0.25">
      <c r="B50" s="2" t="s">
        <v>2</v>
      </c>
    </row>
    <row r="52" spans="2:2" ht="15" customHeight="1" x14ac:dyDescent="0.25">
      <c r="B52" s="5" t="s">
        <v>24</v>
      </c>
    </row>
    <row r="53" spans="2:2" ht="15" customHeight="1" x14ac:dyDescent="0.25">
      <c r="B53" s="1" t="s">
        <v>19</v>
      </c>
    </row>
    <row r="54" spans="2:2" ht="15" customHeight="1" x14ac:dyDescent="0.25">
      <c r="B54" s="5" t="s">
        <v>18</v>
      </c>
    </row>
  </sheetData>
  <sheetProtection algorithmName="SHA-512" hashValue="mapvIlv+hyt1hnCB2tL69rFQjIDp6JYYfrWwU7/8fdKV4TYc/12VBcHz5NIAGD6TVASxvF9mzmQvXlqy5LOSbA==" saltValue="AC1ClUgl1J+dKtERVtiteg==" spinCount="100000" sheet="1" objects="1" scenarios="1"/>
  <autoFilter ref="B6:M6" xr:uid="{20F0D524-F55E-4822-A0C4-2E555B07F501}"/>
  <sortState xmlns:xlrd2="http://schemas.microsoft.com/office/spreadsheetml/2017/richdata2" ref="B7:N13">
    <sortCondition ref="B7:B13"/>
  </sortState>
  <dataValidations count="2">
    <dataValidation type="list" allowBlank="1" showInputMessage="1" showErrorMessage="1" sqref="C38:C41 D13:D37 D7:D8 D10:D11" xr:uid="{00000000-0002-0000-0000-000000000000}">
      <formula1>$B$44:$B$50</formula1>
    </dataValidation>
    <dataValidation type="list" allowBlank="1" showInputMessage="1" showErrorMessage="1" sqref="F7:M37" xr:uid="{00000000-0002-0000-0000-000001000000}">
      <formula1>$B$53:$B$54</formula1>
    </dataValidation>
  </dataValidations>
  <pageMargins left="0.7" right="0.7" top="0.75" bottom="0.75" header="0.3" footer="0.3"/>
  <pageSetup scale="58" orientation="landscape"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B5:H207"/>
  <sheetViews>
    <sheetView zoomScaleNormal="100" workbookViewId="0">
      <pane ySplit="6" topLeftCell="A7" activePane="bottomLeft" state="frozen"/>
      <selection pane="bottomLeft" activeCell="C22" sqref="C22"/>
    </sheetView>
  </sheetViews>
  <sheetFormatPr defaultColWidth="8.85546875" defaultRowHeight="15" customHeight="1" x14ac:dyDescent="0.25"/>
  <cols>
    <col min="1" max="1" width="4" style="142" customWidth="1"/>
    <col min="2" max="2" width="29.5703125" style="142" customWidth="1"/>
    <col min="3" max="3" width="42.5703125" style="142" customWidth="1"/>
    <col min="4" max="4" width="52.5703125" style="142" bestFit="1" customWidth="1"/>
    <col min="5" max="5" width="21.140625" style="142" bestFit="1" customWidth="1"/>
    <col min="6" max="6" width="15.85546875" style="142" customWidth="1"/>
    <col min="7" max="7" width="8" style="142" bestFit="1" customWidth="1"/>
    <col min="8" max="8" width="21.5703125" style="142" customWidth="1"/>
    <col min="9" max="16384" width="8.85546875" style="142"/>
  </cols>
  <sheetData>
    <row r="5" spans="2:7" ht="15" customHeight="1" thickBot="1" x14ac:dyDescent="0.3"/>
    <row r="6" spans="2:7" s="143" customFormat="1" ht="15" customHeight="1" x14ac:dyDescent="0.25">
      <c r="B6" s="202" t="s">
        <v>173</v>
      </c>
      <c r="C6" s="203" t="s">
        <v>28</v>
      </c>
      <c r="D6" s="204" t="s">
        <v>177</v>
      </c>
      <c r="E6" s="203" t="s">
        <v>0</v>
      </c>
      <c r="F6" s="204" t="s">
        <v>1</v>
      </c>
      <c r="G6" s="205" t="s">
        <v>25</v>
      </c>
    </row>
    <row r="7" spans="2:7" ht="15" customHeight="1" x14ac:dyDescent="0.25">
      <c r="B7" s="268">
        <v>2028221</v>
      </c>
      <c r="C7" s="9" t="s">
        <v>281</v>
      </c>
      <c r="D7" s="144" t="s">
        <v>297</v>
      </c>
      <c r="E7" s="123" t="s">
        <v>267</v>
      </c>
      <c r="F7" s="123" t="s">
        <v>27</v>
      </c>
      <c r="G7" s="145" t="s">
        <v>266</v>
      </c>
    </row>
    <row r="8" spans="2:7" ht="15" customHeight="1" x14ac:dyDescent="0.25">
      <c r="B8" s="269" t="s">
        <v>304</v>
      </c>
      <c r="C8" s="9" t="s">
        <v>281</v>
      </c>
      <c r="D8" s="144" t="s">
        <v>297</v>
      </c>
      <c r="E8" s="123" t="s">
        <v>268</v>
      </c>
      <c r="F8" s="123" t="s">
        <v>3</v>
      </c>
      <c r="G8" s="145" t="s">
        <v>181</v>
      </c>
    </row>
    <row r="9" spans="2:7" ht="15" customHeight="1" x14ac:dyDescent="0.25">
      <c r="B9" s="269">
        <v>7318734107</v>
      </c>
      <c r="C9" s="144" t="s">
        <v>281</v>
      </c>
      <c r="D9" s="144" t="s">
        <v>329</v>
      </c>
      <c r="E9" s="123" t="s">
        <v>268</v>
      </c>
      <c r="F9" s="123" t="s">
        <v>3</v>
      </c>
      <c r="G9" s="145" t="s">
        <v>181</v>
      </c>
    </row>
    <row r="10" spans="2:7" ht="15" customHeight="1" x14ac:dyDescent="0.25">
      <c r="B10" s="269">
        <v>4138734124</v>
      </c>
      <c r="C10" s="144" t="s">
        <v>280</v>
      </c>
      <c r="D10" s="144" t="s">
        <v>296</v>
      </c>
      <c r="E10" s="123" t="s">
        <v>268</v>
      </c>
      <c r="F10" s="123" t="s">
        <v>3</v>
      </c>
      <c r="G10" s="145" t="s">
        <v>181</v>
      </c>
    </row>
    <row r="11" spans="2:7" ht="15" customHeight="1" x14ac:dyDescent="0.25">
      <c r="B11" s="269">
        <v>7478734107</v>
      </c>
      <c r="C11" s="144" t="s">
        <v>324</v>
      </c>
      <c r="D11" s="144" t="s">
        <v>303</v>
      </c>
      <c r="E11" s="123" t="s">
        <v>268</v>
      </c>
      <c r="F11" s="123" t="s">
        <v>3</v>
      </c>
      <c r="G11" s="145" t="s">
        <v>181</v>
      </c>
    </row>
    <row r="12" spans="2:7" ht="15" customHeight="1" x14ac:dyDescent="0.25">
      <c r="B12" s="269" t="s">
        <v>312</v>
      </c>
      <c r="C12" s="144" t="s">
        <v>324</v>
      </c>
      <c r="D12" s="144" t="s">
        <v>302</v>
      </c>
      <c r="E12" s="123" t="s">
        <v>268</v>
      </c>
      <c r="F12" s="123" t="s">
        <v>3</v>
      </c>
      <c r="G12" s="145" t="s">
        <v>181</v>
      </c>
    </row>
    <row r="13" spans="2:7" ht="15" customHeight="1" x14ac:dyDescent="0.25">
      <c r="B13" s="269" t="s">
        <v>307</v>
      </c>
      <c r="C13" s="144" t="s">
        <v>260</v>
      </c>
      <c r="D13" s="144" t="s">
        <v>292</v>
      </c>
      <c r="E13" s="123" t="s">
        <v>268</v>
      </c>
      <c r="F13" s="123" t="s">
        <v>3</v>
      </c>
      <c r="G13" s="145" t="s">
        <v>181</v>
      </c>
    </row>
    <row r="14" spans="2:7" ht="15" customHeight="1" x14ac:dyDescent="0.25">
      <c r="B14" s="269" t="s">
        <v>306</v>
      </c>
      <c r="C14" s="144" t="s">
        <v>260</v>
      </c>
      <c r="D14" s="144" t="s">
        <v>298</v>
      </c>
      <c r="E14" s="123" t="s">
        <v>268</v>
      </c>
      <c r="F14" s="123" t="s">
        <v>3</v>
      </c>
      <c r="G14" s="145" t="s">
        <v>181</v>
      </c>
    </row>
    <row r="15" spans="2:7" ht="15" customHeight="1" x14ac:dyDescent="0.25">
      <c r="B15" s="269" t="s">
        <v>308</v>
      </c>
      <c r="C15" s="144" t="s">
        <v>260</v>
      </c>
      <c r="D15" s="144" t="s">
        <v>293</v>
      </c>
      <c r="E15" s="123" t="s">
        <v>268</v>
      </c>
      <c r="F15" s="123" t="s">
        <v>3</v>
      </c>
      <c r="G15" s="145" t="s">
        <v>181</v>
      </c>
    </row>
    <row r="16" spans="2:7" ht="15" customHeight="1" x14ac:dyDescent="0.25">
      <c r="B16" s="269" t="s">
        <v>309</v>
      </c>
      <c r="C16" s="144" t="s">
        <v>260</v>
      </c>
      <c r="D16" s="144" t="s">
        <v>291</v>
      </c>
      <c r="E16" s="123" t="s">
        <v>268</v>
      </c>
      <c r="F16" s="123" t="s">
        <v>3</v>
      </c>
      <c r="G16" s="145" t="s">
        <v>181</v>
      </c>
    </row>
    <row r="17" spans="2:8" ht="15" customHeight="1" x14ac:dyDescent="0.25">
      <c r="B17" s="269">
        <v>2015080101</v>
      </c>
      <c r="C17" s="144" t="s">
        <v>260</v>
      </c>
      <c r="D17" s="144" t="s">
        <v>330</v>
      </c>
      <c r="E17" s="123" t="s">
        <v>268</v>
      </c>
      <c r="F17" s="123" t="s">
        <v>3</v>
      </c>
      <c r="G17" s="145" t="s">
        <v>181</v>
      </c>
    </row>
    <row r="18" spans="2:8" ht="15" customHeight="1" x14ac:dyDescent="0.25">
      <c r="B18" s="269">
        <v>4295293108</v>
      </c>
      <c r="C18" s="144" t="s">
        <v>260</v>
      </c>
      <c r="D18" s="144" t="s">
        <v>357</v>
      </c>
      <c r="E18" s="123" t="s">
        <v>268</v>
      </c>
      <c r="F18" s="123" t="s">
        <v>3</v>
      </c>
      <c r="G18" s="145" t="s">
        <v>181</v>
      </c>
    </row>
    <row r="19" spans="2:8" ht="15" customHeight="1" x14ac:dyDescent="0.25">
      <c r="B19" s="269" t="s">
        <v>313</v>
      </c>
      <c r="C19" s="144" t="s">
        <v>260</v>
      </c>
      <c r="D19" s="144" t="s">
        <v>315</v>
      </c>
      <c r="E19" s="123" t="s">
        <v>268</v>
      </c>
      <c r="F19" s="123" t="s">
        <v>3</v>
      </c>
      <c r="G19" s="145" t="s">
        <v>181</v>
      </c>
    </row>
    <row r="20" spans="2:8" ht="15" customHeight="1" x14ac:dyDescent="0.25">
      <c r="B20" s="269">
        <v>6482138005</v>
      </c>
      <c r="C20" s="144" t="s">
        <v>260</v>
      </c>
      <c r="D20" s="144" t="s">
        <v>295</v>
      </c>
      <c r="E20" s="123" t="s">
        <v>268</v>
      </c>
      <c r="F20" s="123" t="s">
        <v>3</v>
      </c>
      <c r="G20" s="145" t="s">
        <v>181</v>
      </c>
    </row>
    <row r="21" spans="2:8" ht="15" customHeight="1" x14ac:dyDescent="0.25">
      <c r="B21" s="269" t="s">
        <v>311</v>
      </c>
      <c r="C21" s="144" t="s">
        <v>260</v>
      </c>
      <c r="D21" s="144" t="s">
        <v>314</v>
      </c>
      <c r="E21" s="123" t="s">
        <v>268</v>
      </c>
      <c r="F21" s="123" t="s">
        <v>3</v>
      </c>
      <c r="G21" s="145" t="s">
        <v>181</v>
      </c>
    </row>
    <row r="22" spans="2:8" ht="15" customHeight="1" x14ac:dyDescent="0.25">
      <c r="B22" s="269">
        <v>6938734113</v>
      </c>
      <c r="C22" s="144" t="s">
        <v>263</v>
      </c>
      <c r="D22" s="144"/>
      <c r="E22" s="123" t="s">
        <v>268</v>
      </c>
      <c r="F22" s="123" t="s">
        <v>3</v>
      </c>
      <c r="G22" s="145" t="s">
        <v>181</v>
      </c>
    </row>
    <row r="23" spans="2:8" ht="15" customHeight="1" x14ac:dyDescent="0.25">
      <c r="B23" s="269" t="s">
        <v>305</v>
      </c>
      <c r="C23" s="144" t="s">
        <v>323</v>
      </c>
      <c r="D23" s="144" t="s">
        <v>301</v>
      </c>
      <c r="E23" s="123" t="s">
        <v>268</v>
      </c>
      <c r="F23" s="123" t="s">
        <v>3</v>
      </c>
      <c r="G23" s="145" t="s">
        <v>181</v>
      </c>
    </row>
    <row r="24" spans="2:8" ht="15" customHeight="1" x14ac:dyDescent="0.25">
      <c r="B24" s="269">
        <v>2458734106</v>
      </c>
      <c r="C24" s="144" t="s">
        <v>323</v>
      </c>
      <c r="D24" s="144" t="s">
        <v>356</v>
      </c>
      <c r="E24" s="123" t="s">
        <v>268</v>
      </c>
      <c r="F24" s="123" t="s">
        <v>3</v>
      </c>
      <c r="G24" s="145" t="s">
        <v>181</v>
      </c>
    </row>
    <row r="25" spans="2:8" ht="15" customHeight="1" x14ac:dyDescent="0.25">
      <c r="B25" s="269">
        <v>7138734118</v>
      </c>
      <c r="C25" s="144" t="s">
        <v>323</v>
      </c>
      <c r="D25" s="144" t="s">
        <v>299</v>
      </c>
      <c r="E25" s="123" t="s">
        <v>268</v>
      </c>
      <c r="F25" s="123" t="s">
        <v>3</v>
      </c>
      <c r="G25" s="145" t="s">
        <v>181</v>
      </c>
    </row>
    <row r="26" spans="2:8" ht="15" customHeight="1" x14ac:dyDescent="0.25">
      <c r="B26" s="269">
        <v>4487098013</v>
      </c>
      <c r="C26" s="144" t="s">
        <v>326</v>
      </c>
      <c r="D26" s="144" t="s">
        <v>294</v>
      </c>
      <c r="E26" s="123" t="s">
        <v>268</v>
      </c>
      <c r="F26" s="123" t="s">
        <v>3</v>
      </c>
      <c r="G26" s="145" t="s">
        <v>181</v>
      </c>
    </row>
    <row r="27" spans="2:8" ht="15" customHeight="1" x14ac:dyDescent="0.25">
      <c r="B27" s="268">
        <v>2028221</v>
      </c>
      <c r="C27" s="9" t="s">
        <v>281</v>
      </c>
      <c r="D27" s="144"/>
      <c r="E27" s="123" t="s">
        <v>267</v>
      </c>
      <c r="F27" s="123" t="s">
        <v>7</v>
      </c>
      <c r="G27" s="145" t="s">
        <v>266</v>
      </c>
    </row>
    <row r="28" spans="2:8" ht="15" customHeight="1" x14ac:dyDescent="0.25">
      <c r="B28" s="269" t="s">
        <v>316</v>
      </c>
      <c r="C28" s="144" t="s">
        <v>281</v>
      </c>
      <c r="D28" s="144"/>
      <c r="E28" s="123" t="s">
        <v>317</v>
      </c>
      <c r="F28" s="123" t="s">
        <v>7</v>
      </c>
      <c r="G28" s="145" t="s">
        <v>266</v>
      </c>
    </row>
    <row r="29" spans="2:8" ht="15" customHeight="1" x14ac:dyDescent="0.25">
      <c r="B29" s="269" t="s">
        <v>310</v>
      </c>
      <c r="C29" s="144" t="s">
        <v>263</v>
      </c>
      <c r="D29" s="144"/>
      <c r="E29" s="123" t="s">
        <v>267</v>
      </c>
      <c r="F29" s="123" t="s">
        <v>7</v>
      </c>
      <c r="G29" s="145" t="s">
        <v>266</v>
      </c>
    </row>
    <row r="30" spans="2:8" ht="15" customHeight="1" x14ac:dyDescent="0.25">
      <c r="B30" s="268" t="s">
        <v>318</v>
      </c>
      <c r="C30" s="144" t="s">
        <v>280</v>
      </c>
      <c r="D30" s="144"/>
      <c r="E30" s="123" t="s">
        <v>319</v>
      </c>
      <c r="F30" s="123" t="s">
        <v>9</v>
      </c>
      <c r="G30" s="145" t="s">
        <v>266</v>
      </c>
    </row>
    <row r="31" spans="2:8" ht="15" customHeight="1" x14ac:dyDescent="0.25">
      <c r="B31" s="158"/>
      <c r="C31" s="144"/>
      <c r="D31" s="144"/>
      <c r="E31" s="123"/>
      <c r="F31" s="123"/>
      <c r="G31" s="145"/>
      <c r="H31" s="210"/>
    </row>
    <row r="32" spans="2:8" ht="15" customHeight="1" x14ac:dyDescent="0.25">
      <c r="B32" s="158"/>
      <c r="C32" s="144"/>
      <c r="D32" s="144"/>
      <c r="E32" s="123"/>
      <c r="F32" s="123"/>
      <c r="G32" s="145"/>
    </row>
    <row r="33" spans="2:8" ht="15" customHeight="1" x14ac:dyDescent="0.25">
      <c r="B33" s="158"/>
      <c r="C33" s="144"/>
      <c r="D33" s="144"/>
      <c r="E33" s="123"/>
      <c r="F33" s="123"/>
      <c r="G33" s="145"/>
    </row>
    <row r="34" spans="2:8" ht="15" customHeight="1" x14ac:dyDescent="0.25">
      <c r="B34" s="158"/>
      <c r="C34" s="144"/>
      <c r="D34" s="144"/>
      <c r="E34" s="123"/>
      <c r="F34" s="123"/>
      <c r="G34" s="145"/>
    </row>
    <row r="35" spans="2:8" ht="15" customHeight="1" x14ac:dyDescent="0.25">
      <c r="B35" s="158"/>
      <c r="C35" s="144"/>
      <c r="D35" s="144"/>
      <c r="E35" s="123"/>
      <c r="F35" s="123"/>
      <c r="G35" s="145"/>
    </row>
    <row r="36" spans="2:8" ht="15" customHeight="1" x14ac:dyDescent="0.25">
      <c r="B36" s="158"/>
      <c r="C36" s="144"/>
      <c r="D36" s="144"/>
      <c r="E36" s="123"/>
      <c r="F36" s="123"/>
      <c r="G36" s="145"/>
    </row>
    <row r="37" spans="2:8" ht="15" customHeight="1" x14ac:dyDescent="0.25">
      <c r="B37" s="158"/>
      <c r="C37" s="144"/>
      <c r="D37" s="144"/>
      <c r="E37" s="123"/>
      <c r="F37" s="123"/>
      <c r="G37" s="145"/>
    </row>
    <row r="38" spans="2:8" ht="15" customHeight="1" x14ac:dyDescent="0.25">
      <c r="B38" s="158"/>
      <c r="C38" s="144"/>
      <c r="D38" s="144"/>
      <c r="E38" s="123"/>
      <c r="F38" s="123"/>
      <c r="G38" s="145"/>
    </row>
    <row r="39" spans="2:8" ht="15" customHeight="1" x14ac:dyDescent="0.25">
      <c r="B39" s="158"/>
      <c r="C39" s="144"/>
      <c r="D39" s="144"/>
      <c r="E39" s="123"/>
      <c r="F39" s="123"/>
      <c r="G39" s="145"/>
    </row>
    <row r="40" spans="2:8" ht="15" customHeight="1" x14ac:dyDescent="0.25">
      <c r="B40" s="158"/>
      <c r="C40" s="144"/>
      <c r="D40" s="144"/>
      <c r="E40" s="123"/>
      <c r="F40" s="123"/>
      <c r="G40" s="145"/>
    </row>
    <row r="41" spans="2:8" ht="15" customHeight="1" x14ac:dyDescent="0.25">
      <c r="B41" s="158"/>
      <c r="C41" s="144"/>
      <c r="D41" s="144"/>
      <c r="E41" s="123"/>
      <c r="F41" s="123"/>
      <c r="G41" s="145"/>
    </row>
    <row r="42" spans="2:8" ht="15" customHeight="1" x14ac:dyDescent="0.25">
      <c r="B42" s="158"/>
      <c r="C42" s="144"/>
      <c r="D42" s="144"/>
      <c r="E42" s="123"/>
      <c r="F42" s="123"/>
      <c r="G42" s="145"/>
    </row>
    <row r="43" spans="2:8" ht="15" customHeight="1" x14ac:dyDescent="0.25">
      <c r="B43" s="158"/>
      <c r="C43" s="144"/>
      <c r="D43" s="144"/>
      <c r="E43" s="123"/>
      <c r="F43" s="123"/>
      <c r="G43" s="145"/>
    </row>
    <row r="44" spans="2:8" ht="15" customHeight="1" x14ac:dyDescent="0.25">
      <c r="B44" s="158"/>
      <c r="C44" s="144"/>
      <c r="D44" s="144"/>
      <c r="E44" s="123"/>
      <c r="F44" s="123"/>
      <c r="G44" s="145"/>
    </row>
    <row r="45" spans="2:8" ht="15" customHeight="1" x14ac:dyDescent="0.25">
      <c r="B45" s="158"/>
      <c r="C45" s="144"/>
      <c r="D45" s="144"/>
      <c r="E45" s="123"/>
      <c r="F45" s="123"/>
      <c r="G45" s="145"/>
    </row>
    <row r="46" spans="2:8" ht="15" customHeight="1" x14ac:dyDescent="0.25">
      <c r="B46" s="158"/>
      <c r="C46" s="144"/>
      <c r="D46" s="144"/>
      <c r="E46" s="123"/>
      <c r="F46" s="123"/>
      <c r="G46" s="145"/>
      <c r="H46" s="211"/>
    </row>
    <row r="47" spans="2:8" ht="15" customHeight="1" x14ac:dyDescent="0.25">
      <c r="B47" s="158"/>
      <c r="C47" s="144"/>
      <c r="D47" s="144"/>
      <c r="E47" s="123"/>
      <c r="F47" s="123"/>
      <c r="G47" s="145"/>
    </row>
    <row r="48" spans="2:8" ht="15" customHeight="1" x14ac:dyDescent="0.25">
      <c r="B48" s="158"/>
      <c r="C48" s="144"/>
      <c r="D48" s="144"/>
      <c r="E48" s="123"/>
      <c r="F48" s="123"/>
      <c r="G48" s="145"/>
    </row>
    <row r="49" spans="2:7" ht="15" customHeight="1" x14ac:dyDescent="0.25">
      <c r="B49" s="158"/>
      <c r="C49" s="144"/>
      <c r="D49" s="144"/>
      <c r="E49" s="123"/>
      <c r="F49" s="123"/>
      <c r="G49" s="145"/>
    </row>
    <row r="50" spans="2:7" ht="15" customHeight="1" x14ac:dyDescent="0.25">
      <c r="B50" s="158"/>
      <c r="C50" s="144"/>
      <c r="D50" s="144"/>
      <c r="E50" s="123"/>
      <c r="F50" s="123"/>
      <c r="G50" s="145"/>
    </row>
    <row r="51" spans="2:7" ht="15" customHeight="1" x14ac:dyDescent="0.25">
      <c r="B51" s="158"/>
      <c r="C51" s="144"/>
      <c r="D51" s="144"/>
      <c r="E51" s="123"/>
      <c r="F51" s="123"/>
      <c r="G51" s="145"/>
    </row>
    <row r="52" spans="2:7" ht="15" customHeight="1" x14ac:dyDescent="0.25">
      <c r="B52" s="158"/>
      <c r="C52" s="144"/>
      <c r="D52" s="144"/>
      <c r="E52" s="123"/>
      <c r="F52" s="123"/>
      <c r="G52" s="145"/>
    </row>
    <row r="53" spans="2:7" ht="15" customHeight="1" x14ac:dyDescent="0.25">
      <c r="B53" s="158"/>
      <c r="C53" s="144"/>
      <c r="D53" s="144"/>
      <c r="E53" s="123"/>
      <c r="F53" s="123"/>
      <c r="G53" s="145"/>
    </row>
    <row r="54" spans="2:7" ht="15" customHeight="1" x14ac:dyDescent="0.25">
      <c r="B54" s="158"/>
      <c r="C54" s="144"/>
      <c r="D54" s="144"/>
      <c r="E54" s="123"/>
      <c r="F54" s="123"/>
      <c r="G54" s="145"/>
    </row>
    <row r="55" spans="2:7" ht="15" customHeight="1" x14ac:dyDescent="0.25">
      <c r="B55" s="158"/>
      <c r="C55" s="144"/>
      <c r="D55" s="144"/>
      <c r="E55" s="123"/>
      <c r="F55" s="123"/>
      <c r="G55" s="145"/>
    </row>
    <row r="56" spans="2:7" ht="15" customHeight="1" x14ac:dyDescent="0.25">
      <c r="B56" s="158"/>
      <c r="C56" s="144"/>
      <c r="D56" s="144"/>
      <c r="E56" s="123"/>
      <c r="F56" s="123"/>
      <c r="G56" s="145"/>
    </row>
    <row r="57" spans="2:7" ht="15" customHeight="1" x14ac:dyDescent="0.25">
      <c r="B57" s="158"/>
      <c r="C57" s="144"/>
      <c r="D57" s="144"/>
      <c r="E57" s="123"/>
      <c r="F57" s="123"/>
      <c r="G57" s="145"/>
    </row>
    <row r="58" spans="2:7" ht="15" customHeight="1" x14ac:dyDescent="0.25">
      <c r="B58" s="158"/>
      <c r="C58" s="144"/>
      <c r="D58" s="144"/>
      <c r="E58" s="123"/>
      <c r="F58" s="123"/>
      <c r="G58" s="145"/>
    </row>
    <row r="59" spans="2:7" ht="15" customHeight="1" x14ac:dyDescent="0.25">
      <c r="B59" s="158"/>
      <c r="C59" s="144"/>
      <c r="D59" s="144"/>
      <c r="E59" s="123"/>
      <c r="F59" s="123"/>
      <c r="G59" s="145"/>
    </row>
    <row r="60" spans="2:7" ht="15" customHeight="1" x14ac:dyDescent="0.25">
      <c r="B60" s="158"/>
      <c r="C60" s="144"/>
      <c r="D60" s="144"/>
      <c r="E60" s="123"/>
      <c r="F60" s="123"/>
      <c r="G60" s="145"/>
    </row>
    <row r="61" spans="2:7" ht="15" customHeight="1" x14ac:dyDescent="0.25">
      <c r="B61" s="158"/>
      <c r="C61" s="144"/>
      <c r="D61" s="144"/>
      <c r="E61" s="123"/>
      <c r="F61" s="123"/>
      <c r="G61" s="145"/>
    </row>
    <row r="62" spans="2:7" ht="15" customHeight="1" x14ac:dyDescent="0.25">
      <c r="B62" s="158"/>
      <c r="C62" s="144"/>
      <c r="D62" s="144"/>
      <c r="E62" s="123"/>
      <c r="F62" s="123"/>
      <c r="G62" s="145"/>
    </row>
    <row r="63" spans="2:7" ht="15" customHeight="1" x14ac:dyDescent="0.25">
      <c r="B63" s="159"/>
      <c r="C63" s="144"/>
      <c r="D63" s="144"/>
      <c r="E63" s="123"/>
      <c r="F63" s="123"/>
      <c r="G63" s="145"/>
    </row>
    <row r="64" spans="2:7" ht="15" customHeight="1" x14ac:dyDescent="0.25">
      <c r="B64" s="159"/>
      <c r="C64" s="144"/>
      <c r="D64" s="144"/>
      <c r="E64" s="123"/>
      <c r="F64" s="123"/>
      <c r="G64" s="145"/>
    </row>
    <row r="65" spans="2:7" ht="15" customHeight="1" x14ac:dyDescent="0.25">
      <c r="B65" s="159"/>
      <c r="C65" s="144"/>
      <c r="D65" s="144"/>
      <c r="E65" s="123"/>
      <c r="F65" s="123"/>
      <c r="G65" s="145"/>
    </row>
    <row r="66" spans="2:7" ht="15" customHeight="1" x14ac:dyDescent="0.25">
      <c r="B66" s="159"/>
      <c r="C66" s="144"/>
      <c r="D66" s="144"/>
      <c r="E66" s="123"/>
      <c r="F66" s="123"/>
      <c r="G66" s="145"/>
    </row>
    <row r="67" spans="2:7" ht="15" customHeight="1" x14ac:dyDescent="0.25">
      <c r="B67" s="159"/>
      <c r="C67" s="144"/>
      <c r="D67" s="144"/>
      <c r="E67" s="123"/>
      <c r="F67" s="123"/>
      <c r="G67" s="145"/>
    </row>
    <row r="68" spans="2:7" ht="15" customHeight="1" x14ac:dyDescent="0.25">
      <c r="B68" s="159"/>
      <c r="C68" s="144"/>
      <c r="D68" s="144"/>
      <c r="E68" s="123"/>
      <c r="F68" s="123"/>
      <c r="G68" s="145"/>
    </row>
    <row r="69" spans="2:7" ht="15" customHeight="1" x14ac:dyDescent="0.25">
      <c r="B69" s="159"/>
      <c r="C69" s="144"/>
      <c r="D69" s="144"/>
      <c r="E69" s="123"/>
      <c r="F69" s="123"/>
      <c r="G69" s="145"/>
    </row>
    <row r="70" spans="2:7" ht="15" customHeight="1" x14ac:dyDescent="0.25">
      <c r="B70" s="159"/>
      <c r="C70" s="144"/>
      <c r="D70" s="144"/>
      <c r="E70" s="123"/>
      <c r="F70" s="123"/>
      <c r="G70" s="145"/>
    </row>
    <row r="71" spans="2:7" ht="15" customHeight="1" x14ac:dyDescent="0.25">
      <c r="B71" s="159"/>
      <c r="C71" s="144"/>
      <c r="D71" s="144"/>
      <c r="E71" s="123"/>
      <c r="F71" s="123"/>
      <c r="G71" s="145"/>
    </row>
    <row r="72" spans="2:7" ht="15" customHeight="1" x14ac:dyDescent="0.25">
      <c r="B72" s="159"/>
      <c r="C72" s="144"/>
      <c r="D72" s="144"/>
      <c r="E72" s="123"/>
      <c r="F72" s="123"/>
      <c r="G72" s="145"/>
    </row>
    <row r="73" spans="2:7" ht="15" customHeight="1" x14ac:dyDescent="0.25">
      <c r="B73" s="159"/>
      <c r="C73" s="144"/>
      <c r="D73" s="144"/>
      <c r="E73" s="123"/>
      <c r="F73" s="123"/>
      <c r="G73" s="145"/>
    </row>
    <row r="74" spans="2:7" ht="15" customHeight="1" x14ac:dyDescent="0.25">
      <c r="B74" s="159"/>
      <c r="C74" s="144"/>
      <c r="D74" s="144"/>
      <c r="E74" s="123"/>
      <c r="F74" s="123"/>
      <c r="G74" s="145"/>
    </row>
    <row r="75" spans="2:7" ht="15" customHeight="1" x14ac:dyDescent="0.25">
      <c r="B75" s="159"/>
      <c r="C75" s="144"/>
      <c r="D75" s="144"/>
      <c r="E75" s="123"/>
      <c r="F75" s="123"/>
      <c r="G75" s="145"/>
    </row>
    <row r="76" spans="2:7" ht="15" customHeight="1" x14ac:dyDescent="0.25">
      <c r="B76" s="159"/>
      <c r="C76" s="144"/>
      <c r="D76" s="144"/>
      <c r="E76" s="123"/>
      <c r="F76" s="123"/>
      <c r="G76" s="145"/>
    </row>
    <row r="77" spans="2:7" ht="15" customHeight="1" x14ac:dyDescent="0.25">
      <c r="B77" s="159"/>
      <c r="C77" s="144"/>
      <c r="D77" s="144"/>
      <c r="E77" s="123"/>
      <c r="F77" s="123"/>
      <c r="G77" s="145"/>
    </row>
    <row r="78" spans="2:7" ht="15" customHeight="1" x14ac:dyDescent="0.25">
      <c r="B78" s="159"/>
      <c r="C78" s="144"/>
      <c r="D78" s="144"/>
      <c r="E78" s="123"/>
      <c r="F78" s="123"/>
      <c r="G78" s="145"/>
    </row>
    <row r="79" spans="2:7" ht="15" customHeight="1" x14ac:dyDescent="0.25">
      <c r="B79" s="159"/>
      <c r="C79" s="144"/>
      <c r="D79" s="144"/>
      <c r="E79" s="123"/>
      <c r="F79" s="123"/>
      <c r="G79" s="145"/>
    </row>
    <row r="80" spans="2:7" ht="15" customHeight="1" x14ac:dyDescent="0.25">
      <c r="B80" s="159"/>
      <c r="C80" s="144"/>
      <c r="D80" s="144"/>
      <c r="E80" s="123"/>
      <c r="F80" s="123"/>
      <c r="G80" s="145"/>
    </row>
    <row r="81" spans="2:7" ht="15" customHeight="1" x14ac:dyDescent="0.25">
      <c r="B81" s="159"/>
      <c r="C81" s="144"/>
      <c r="D81" s="144"/>
      <c r="E81" s="123"/>
      <c r="F81" s="123"/>
      <c r="G81" s="145"/>
    </row>
    <row r="82" spans="2:7" ht="15" customHeight="1" x14ac:dyDescent="0.25">
      <c r="B82" s="159"/>
      <c r="C82" s="144"/>
      <c r="D82" s="144"/>
      <c r="E82" s="123"/>
      <c r="F82" s="123"/>
      <c r="G82" s="145"/>
    </row>
    <row r="83" spans="2:7" ht="15" customHeight="1" x14ac:dyDescent="0.25">
      <c r="B83" s="159"/>
      <c r="C83" s="144"/>
      <c r="D83" s="144"/>
      <c r="E83" s="123"/>
      <c r="F83" s="123"/>
      <c r="G83" s="145"/>
    </row>
    <row r="84" spans="2:7" ht="15" customHeight="1" x14ac:dyDescent="0.25">
      <c r="B84" s="159"/>
      <c r="C84" s="144"/>
      <c r="D84" s="144"/>
      <c r="E84" s="123"/>
      <c r="F84" s="123"/>
      <c r="G84" s="145"/>
    </row>
    <row r="85" spans="2:7" ht="15" customHeight="1" x14ac:dyDescent="0.25">
      <c r="B85" s="159"/>
      <c r="C85" s="144"/>
      <c r="D85" s="144"/>
      <c r="E85" s="123"/>
      <c r="F85" s="123"/>
      <c r="G85" s="145"/>
    </row>
    <row r="86" spans="2:7" ht="15" customHeight="1" x14ac:dyDescent="0.25">
      <c r="B86" s="159"/>
      <c r="C86" s="144"/>
      <c r="D86" s="144"/>
      <c r="E86" s="123"/>
      <c r="F86" s="123"/>
      <c r="G86" s="145"/>
    </row>
    <row r="87" spans="2:7" ht="15" customHeight="1" x14ac:dyDescent="0.25">
      <c r="B87" s="159"/>
      <c r="C87" s="144"/>
      <c r="D87" s="144"/>
      <c r="E87" s="123"/>
      <c r="F87" s="123"/>
      <c r="G87" s="145"/>
    </row>
    <row r="88" spans="2:7" ht="15" customHeight="1" x14ac:dyDescent="0.25">
      <c r="B88" s="159"/>
      <c r="C88" s="144"/>
      <c r="D88" s="144"/>
      <c r="E88" s="123"/>
      <c r="F88" s="123"/>
      <c r="G88" s="145"/>
    </row>
    <row r="89" spans="2:7" ht="15" customHeight="1" x14ac:dyDescent="0.25">
      <c r="B89" s="159"/>
      <c r="C89" s="144"/>
      <c r="D89" s="144"/>
      <c r="E89" s="123"/>
      <c r="F89" s="123"/>
      <c r="G89" s="145"/>
    </row>
    <row r="90" spans="2:7" ht="15" customHeight="1" x14ac:dyDescent="0.25">
      <c r="B90" s="159"/>
      <c r="C90" s="144"/>
      <c r="D90" s="144"/>
      <c r="E90" s="123"/>
      <c r="F90" s="123"/>
      <c r="G90" s="145"/>
    </row>
    <row r="91" spans="2:7" ht="15" customHeight="1" x14ac:dyDescent="0.25">
      <c r="B91" s="159"/>
      <c r="C91" s="144"/>
      <c r="D91" s="144"/>
      <c r="E91" s="123"/>
      <c r="F91" s="123"/>
      <c r="G91" s="145"/>
    </row>
    <row r="92" spans="2:7" ht="15" customHeight="1" x14ac:dyDescent="0.25">
      <c r="B92" s="159"/>
      <c r="C92" s="144"/>
      <c r="D92" s="144"/>
      <c r="E92" s="123"/>
      <c r="F92" s="123"/>
      <c r="G92" s="145"/>
    </row>
    <row r="93" spans="2:7" ht="15" customHeight="1" x14ac:dyDescent="0.25">
      <c r="B93" s="159"/>
      <c r="C93" s="144"/>
      <c r="D93" s="144"/>
      <c r="E93" s="123"/>
      <c r="F93" s="123"/>
      <c r="G93" s="145"/>
    </row>
    <row r="94" spans="2:7" ht="15" customHeight="1" x14ac:dyDescent="0.25">
      <c r="B94" s="159"/>
      <c r="C94" s="144"/>
      <c r="D94" s="144"/>
      <c r="E94" s="123"/>
      <c r="F94" s="123"/>
      <c r="G94" s="145"/>
    </row>
    <row r="95" spans="2:7" ht="15" customHeight="1" x14ac:dyDescent="0.25">
      <c r="B95" s="159"/>
      <c r="C95" s="144"/>
      <c r="D95" s="144"/>
      <c r="E95" s="123"/>
      <c r="F95" s="123"/>
      <c r="G95" s="145"/>
    </row>
    <row r="96" spans="2:7" ht="15" customHeight="1" x14ac:dyDescent="0.25">
      <c r="B96" s="159"/>
      <c r="C96" s="144"/>
      <c r="D96" s="144"/>
      <c r="E96" s="123"/>
      <c r="F96" s="123"/>
      <c r="G96" s="145"/>
    </row>
    <row r="97" spans="2:7" ht="15" customHeight="1" x14ac:dyDescent="0.25">
      <c r="B97" s="159"/>
      <c r="C97" s="144"/>
      <c r="D97" s="144"/>
      <c r="E97" s="123"/>
      <c r="F97" s="123"/>
      <c r="G97" s="145"/>
    </row>
    <row r="98" spans="2:7" ht="15" customHeight="1" x14ac:dyDescent="0.25">
      <c r="B98" s="159"/>
      <c r="C98" s="144"/>
      <c r="D98" s="144"/>
      <c r="E98" s="123"/>
      <c r="F98" s="123"/>
      <c r="G98" s="145"/>
    </row>
    <row r="99" spans="2:7" ht="15" customHeight="1" x14ac:dyDescent="0.25">
      <c r="B99" s="159"/>
      <c r="C99" s="144"/>
      <c r="D99" s="144"/>
      <c r="E99" s="123"/>
      <c r="F99" s="123"/>
      <c r="G99" s="145"/>
    </row>
    <row r="100" spans="2:7" ht="15" customHeight="1" x14ac:dyDescent="0.25">
      <c r="B100" s="159"/>
      <c r="C100" s="144"/>
      <c r="D100" s="144"/>
      <c r="E100" s="123"/>
      <c r="F100" s="123"/>
      <c r="G100" s="145"/>
    </row>
    <row r="101" spans="2:7" ht="15" customHeight="1" x14ac:dyDescent="0.25">
      <c r="B101" s="159"/>
      <c r="C101" s="144"/>
      <c r="D101" s="144"/>
      <c r="E101" s="123"/>
      <c r="F101" s="123"/>
      <c r="G101" s="145"/>
    </row>
    <row r="102" spans="2:7" ht="15" customHeight="1" x14ac:dyDescent="0.25">
      <c r="B102" s="159"/>
      <c r="C102" s="144"/>
      <c r="D102" s="144"/>
      <c r="E102" s="123"/>
      <c r="F102" s="123"/>
      <c r="G102" s="145"/>
    </row>
    <row r="103" spans="2:7" ht="15" customHeight="1" x14ac:dyDescent="0.25">
      <c r="B103" s="159"/>
      <c r="C103" s="144"/>
      <c r="D103" s="144"/>
      <c r="E103" s="123"/>
      <c r="F103" s="123"/>
      <c r="G103" s="145"/>
    </row>
    <row r="104" spans="2:7" ht="15" customHeight="1" x14ac:dyDescent="0.25">
      <c r="B104" s="159"/>
      <c r="C104" s="144"/>
      <c r="D104" s="144"/>
      <c r="E104" s="123"/>
      <c r="F104" s="123"/>
      <c r="G104" s="145"/>
    </row>
    <row r="105" spans="2:7" ht="15" customHeight="1" x14ac:dyDescent="0.25">
      <c r="B105" s="159"/>
      <c r="C105" s="144"/>
      <c r="D105" s="144"/>
      <c r="E105" s="123"/>
      <c r="F105" s="123"/>
      <c r="G105" s="145"/>
    </row>
    <row r="106" spans="2:7" ht="15" customHeight="1" x14ac:dyDescent="0.25">
      <c r="B106" s="159"/>
      <c r="C106" s="144"/>
      <c r="D106" s="144"/>
      <c r="E106" s="123"/>
      <c r="F106" s="123"/>
      <c r="G106" s="145"/>
    </row>
    <row r="107" spans="2:7" ht="15" customHeight="1" x14ac:dyDescent="0.25">
      <c r="B107" s="159"/>
      <c r="C107" s="144"/>
      <c r="D107" s="144"/>
      <c r="E107" s="123"/>
      <c r="F107" s="123"/>
      <c r="G107" s="145"/>
    </row>
    <row r="108" spans="2:7" ht="15" customHeight="1" x14ac:dyDescent="0.25">
      <c r="B108" s="159"/>
      <c r="C108" s="144"/>
      <c r="D108" s="144"/>
      <c r="E108" s="123"/>
      <c r="F108" s="123"/>
      <c r="G108" s="145"/>
    </row>
    <row r="109" spans="2:7" ht="15" customHeight="1" x14ac:dyDescent="0.25">
      <c r="B109" s="159"/>
      <c r="C109" s="144"/>
      <c r="D109" s="144"/>
      <c r="E109" s="123"/>
      <c r="F109" s="123"/>
      <c r="G109" s="145"/>
    </row>
    <row r="110" spans="2:7" ht="15" customHeight="1" x14ac:dyDescent="0.25">
      <c r="B110" s="159"/>
      <c r="C110" s="144"/>
      <c r="D110" s="144"/>
      <c r="E110" s="123"/>
      <c r="F110" s="123"/>
      <c r="G110" s="145"/>
    </row>
    <row r="111" spans="2:7" ht="15" customHeight="1" x14ac:dyDescent="0.25">
      <c r="B111" s="159"/>
      <c r="C111" s="144"/>
      <c r="D111" s="144"/>
      <c r="E111" s="123"/>
      <c r="F111" s="123"/>
      <c r="G111" s="145"/>
    </row>
    <row r="112" spans="2:7" ht="15" customHeight="1" x14ac:dyDescent="0.25">
      <c r="B112" s="159"/>
      <c r="C112" s="144"/>
      <c r="D112" s="144"/>
      <c r="E112" s="123"/>
      <c r="F112" s="123"/>
      <c r="G112" s="145"/>
    </row>
    <row r="113" spans="2:7" ht="15" customHeight="1" x14ac:dyDescent="0.25">
      <c r="B113" s="159"/>
      <c r="C113" s="144"/>
      <c r="D113" s="144"/>
      <c r="E113" s="123"/>
      <c r="F113" s="123"/>
      <c r="G113" s="145"/>
    </row>
    <row r="114" spans="2:7" ht="15" customHeight="1" x14ac:dyDescent="0.25">
      <c r="B114" s="159"/>
      <c r="C114" s="144"/>
      <c r="D114" s="144"/>
      <c r="E114" s="123"/>
      <c r="F114" s="123"/>
      <c r="G114" s="145"/>
    </row>
    <row r="115" spans="2:7" ht="15" customHeight="1" x14ac:dyDescent="0.25">
      <c r="B115" s="159"/>
      <c r="C115" s="144"/>
      <c r="D115" s="144"/>
      <c r="E115" s="123"/>
      <c r="F115" s="123"/>
      <c r="G115" s="145"/>
    </row>
    <row r="116" spans="2:7" ht="15" customHeight="1" x14ac:dyDescent="0.25">
      <c r="B116" s="159"/>
      <c r="C116" s="144"/>
      <c r="D116" s="144"/>
      <c r="E116" s="123"/>
      <c r="F116" s="123"/>
      <c r="G116" s="145"/>
    </row>
    <row r="117" spans="2:7" ht="15" customHeight="1" x14ac:dyDescent="0.25">
      <c r="B117" s="159"/>
      <c r="C117" s="144"/>
      <c r="D117" s="144"/>
      <c r="E117" s="123"/>
      <c r="F117" s="123"/>
      <c r="G117" s="145"/>
    </row>
    <row r="118" spans="2:7" ht="15" customHeight="1" x14ac:dyDescent="0.25">
      <c r="B118" s="159"/>
      <c r="C118" s="144"/>
      <c r="D118" s="144"/>
      <c r="E118" s="123"/>
      <c r="F118" s="123"/>
      <c r="G118" s="145"/>
    </row>
    <row r="119" spans="2:7" ht="15" customHeight="1" x14ac:dyDescent="0.25">
      <c r="B119" s="159"/>
      <c r="C119" s="144"/>
      <c r="D119" s="144"/>
      <c r="E119" s="123"/>
      <c r="F119" s="123"/>
      <c r="G119" s="145"/>
    </row>
    <row r="120" spans="2:7" ht="15" customHeight="1" x14ac:dyDescent="0.25">
      <c r="B120" s="159"/>
      <c r="C120" s="144"/>
      <c r="D120" s="144"/>
      <c r="E120" s="123"/>
      <c r="F120" s="123"/>
      <c r="G120" s="145"/>
    </row>
    <row r="121" spans="2:7" ht="15" customHeight="1" x14ac:dyDescent="0.25">
      <c r="B121" s="159"/>
      <c r="C121" s="144"/>
      <c r="D121" s="144"/>
      <c r="E121" s="123"/>
      <c r="F121" s="123"/>
      <c r="G121" s="145"/>
    </row>
    <row r="122" spans="2:7" ht="15" customHeight="1" x14ac:dyDescent="0.25">
      <c r="B122" s="159"/>
      <c r="C122" s="144"/>
      <c r="D122" s="144"/>
      <c r="E122" s="123"/>
      <c r="F122" s="123"/>
      <c r="G122" s="145"/>
    </row>
    <row r="123" spans="2:7" ht="15" customHeight="1" x14ac:dyDescent="0.25">
      <c r="B123" s="159"/>
      <c r="C123" s="144"/>
      <c r="D123" s="144"/>
      <c r="E123" s="123"/>
      <c r="F123" s="123"/>
      <c r="G123" s="145"/>
    </row>
    <row r="124" spans="2:7" ht="15" customHeight="1" x14ac:dyDescent="0.25">
      <c r="B124" s="159"/>
      <c r="C124" s="144"/>
      <c r="D124" s="144"/>
      <c r="E124" s="123"/>
      <c r="F124" s="123"/>
      <c r="G124" s="145"/>
    </row>
    <row r="125" spans="2:7" ht="15" customHeight="1" x14ac:dyDescent="0.25">
      <c r="B125" s="159"/>
      <c r="C125" s="144"/>
      <c r="D125" s="144"/>
      <c r="E125" s="123"/>
      <c r="F125" s="123"/>
      <c r="G125" s="145"/>
    </row>
    <row r="126" spans="2:7" ht="15" customHeight="1" x14ac:dyDescent="0.25">
      <c r="B126" s="159"/>
      <c r="C126" s="144"/>
      <c r="D126" s="144"/>
      <c r="E126" s="123"/>
      <c r="F126" s="123"/>
      <c r="G126" s="145"/>
    </row>
    <row r="127" spans="2:7" ht="15" customHeight="1" x14ac:dyDescent="0.25">
      <c r="B127" s="159"/>
      <c r="C127" s="144"/>
      <c r="D127" s="144"/>
      <c r="E127" s="123"/>
      <c r="F127" s="123"/>
      <c r="G127" s="145"/>
    </row>
    <row r="128" spans="2:7" ht="15" customHeight="1" x14ac:dyDescent="0.25">
      <c r="B128" s="159"/>
      <c r="C128" s="144"/>
      <c r="D128" s="144"/>
      <c r="E128" s="123"/>
      <c r="F128" s="123"/>
      <c r="G128" s="145"/>
    </row>
    <row r="129" spans="2:7" ht="15" customHeight="1" x14ac:dyDescent="0.25">
      <c r="B129" s="159"/>
      <c r="C129" s="144"/>
      <c r="D129" s="144"/>
      <c r="E129" s="123"/>
      <c r="F129" s="123"/>
      <c r="G129" s="145"/>
    </row>
    <row r="130" spans="2:7" ht="15" customHeight="1" x14ac:dyDescent="0.25">
      <c r="B130" s="159"/>
      <c r="C130" s="144"/>
      <c r="D130" s="144"/>
      <c r="E130" s="123"/>
      <c r="F130" s="123"/>
      <c r="G130" s="145"/>
    </row>
    <row r="131" spans="2:7" ht="15" customHeight="1" x14ac:dyDescent="0.25">
      <c r="B131" s="159"/>
      <c r="C131" s="144"/>
      <c r="D131" s="144"/>
      <c r="E131" s="123"/>
      <c r="F131" s="123"/>
      <c r="G131" s="145"/>
    </row>
    <row r="132" spans="2:7" ht="15" customHeight="1" x14ac:dyDescent="0.25">
      <c r="B132" s="159"/>
      <c r="C132" s="144"/>
      <c r="D132" s="144"/>
      <c r="E132" s="123"/>
      <c r="F132" s="123"/>
      <c r="G132" s="145"/>
    </row>
    <row r="133" spans="2:7" ht="15" customHeight="1" x14ac:dyDescent="0.25">
      <c r="B133" s="159"/>
      <c r="C133" s="144"/>
      <c r="D133" s="144"/>
      <c r="E133" s="123"/>
      <c r="F133" s="123"/>
      <c r="G133" s="145"/>
    </row>
    <row r="134" spans="2:7" ht="15" customHeight="1" x14ac:dyDescent="0.25">
      <c r="B134" s="159"/>
      <c r="C134" s="144"/>
      <c r="D134" s="144"/>
      <c r="E134" s="123"/>
      <c r="F134" s="123"/>
      <c r="G134" s="145"/>
    </row>
    <row r="135" spans="2:7" ht="15" customHeight="1" x14ac:dyDescent="0.25">
      <c r="B135" s="159"/>
      <c r="C135" s="144"/>
      <c r="D135" s="144"/>
      <c r="E135" s="123"/>
      <c r="F135" s="123"/>
      <c r="G135" s="145"/>
    </row>
    <row r="136" spans="2:7" ht="15" customHeight="1" x14ac:dyDescent="0.25">
      <c r="B136" s="159"/>
      <c r="C136" s="144"/>
      <c r="D136" s="144"/>
      <c r="E136" s="123"/>
      <c r="F136" s="123"/>
      <c r="G136" s="145"/>
    </row>
    <row r="137" spans="2:7" ht="15" customHeight="1" x14ac:dyDescent="0.25">
      <c r="B137" s="159"/>
      <c r="C137" s="144"/>
      <c r="D137" s="144"/>
      <c r="E137" s="123"/>
      <c r="F137" s="123"/>
      <c r="G137" s="145"/>
    </row>
    <row r="138" spans="2:7" ht="15" customHeight="1" x14ac:dyDescent="0.25">
      <c r="B138" s="159"/>
      <c r="C138" s="144"/>
      <c r="D138" s="144"/>
      <c r="E138" s="123"/>
      <c r="F138" s="123"/>
      <c r="G138" s="145"/>
    </row>
    <row r="139" spans="2:7" ht="15" customHeight="1" x14ac:dyDescent="0.25">
      <c r="B139" s="159"/>
      <c r="C139" s="144"/>
      <c r="D139" s="144"/>
      <c r="E139" s="123"/>
      <c r="F139" s="123"/>
      <c r="G139" s="145"/>
    </row>
    <row r="140" spans="2:7" ht="15" customHeight="1" x14ac:dyDescent="0.25">
      <c r="B140" s="159"/>
      <c r="C140" s="144"/>
      <c r="D140" s="144"/>
      <c r="E140" s="123"/>
      <c r="F140" s="123"/>
      <c r="G140" s="145"/>
    </row>
    <row r="141" spans="2:7" ht="15" customHeight="1" x14ac:dyDescent="0.25">
      <c r="B141" s="159"/>
      <c r="C141" s="144"/>
      <c r="D141" s="144"/>
      <c r="E141" s="123"/>
      <c r="F141" s="123"/>
      <c r="G141" s="145"/>
    </row>
    <row r="142" spans="2:7" ht="15" customHeight="1" x14ac:dyDescent="0.25">
      <c r="B142" s="159"/>
      <c r="C142" s="144"/>
      <c r="D142" s="144"/>
      <c r="E142" s="123"/>
      <c r="F142" s="123"/>
      <c r="G142" s="145"/>
    </row>
    <row r="143" spans="2:7" ht="15" customHeight="1" x14ac:dyDescent="0.25">
      <c r="B143" s="159"/>
      <c r="C143" s="144"/>
      <c r="D143" s="144"/>
      <c r="E143" s="123"/>
      <c r="F143" s="123"/>
      <c r="G143" s="145"/>
    </row>
    <row r="144" spans="2:7" ht="15" customHeight="1" x14ac:dyDescent="0.25">
      <c r="B144" s="159"/>
      <c r="C144" s="144"/>
      <c r="D144" s="144"/>
      <c r="E144" s="123"/>
      <c r="F144" s="123"/>
      <c r="G144" s="145"/>
    </row>
    <row r="145" spans="2:7" ht="15" customHeight="1" x14ac:dyDescent="0.25">
      <c r="B145" s="159"/>
      <c r="C145" s="144"/>
      <c r="D145" s="144"/>
      <c r="E145" s="123"/>
      <c r="F145" s="123"/>
      <c r="G145" s="145"/>
    </row>
    <row r="146" spans="2:7" ht="15" customHeight="1" x14ac:dyDescent="0.25">
      <c r="B146" s="159"/>
      <c r="C146" s="144"/>
      <c r="D146" s="144"/>
      <c r="E146" s="123"/>
      <c r="F146" s="123"/>
      <c r="G146" s="145"/>
    </row>
    <row r="147" spans="2:7" ht="15" customHeight="1" x14ac:dyDescent="0.25">
      <c r="B147" s="159"/>
      <c r="C147" s="144"/>
      <c r="D147" s="144"/>
      <c r="E147" s="123"/>
      <c r="F147" s="123"/>
      <c r="G147" s="145"/>
    </row>
    <row r="148" spans="2:7" ht="15" customHeight="1" x14ac:dyDescent="0.25">
      <c r="B148" s="159"/>
      <c r="C148" s="144"/>
      <c r="D148" s="144"/>
      <c r="E148" s="123"/>
      <c r="F148" s="123"/>
      <c r="G148" s="145"/>
    </row>
    <row r="149" spans="2:7" ht="15" customHeight="1" x14ac:dyDescent="0.25">
      <c r="B149" s="159"/>
      <c r="C149" s="144"/>
      <c r="D149" s="144"/>
      <c r="E149" s="123"/>
      <c r="F149" s="123"/>
      <c r="G149" s="145"/>
    </row>
    <row r="150" spans="2:7" ht="15" customHeight="1" x14ac:dyDescent="0.25">
      <c r="B150" s="159"/>
      <c r="C150" s="144"/>
      <c r="D150" s="144"/>
      <c r="E150" s="123"/>
      <c r="F150" s="123"/>
      <c r="G150" s="145"/>
    </row>
    <row r="151" spans="2:7" ht="15" customHeight="1" x14ac:dyDescent="0.25">
      <c r="B151" s="159"/>
      <c r="C151" s="144"/>
      <c r="D151" s="144"/>
      <c r="E151" s="123"/>
      <c r="F151" s="123"/>
      <c r="G151" s="145"/>
    </row>
    <row r="152" spans="2:7" ht="15" customHeight="1" x14ac:dyDescent="0.25">
      <c r="B152" s="159"/>
      <c r="C152" s="144"/>
      <c r="D152" s="144"/>
      <c r="E152" s="123"/>
      <c r="F152" s="123"/>
      <c r="G152" s="145"/>
    </row>
    <row r="153" spans="2:7" ht="15" customHeight="1" x14ac:dyDescent="0.25">
      <c r="B153" s="159"/>
      <c r="C153" s="144"/>
      <c r="D153" s="144"/>
      <c r="E153" s="123"/>
      <c r="F153" s="123"/>
      <c r="G153" s="145"/>
    </row>
    <row r="154" spans="2:7" ht="15" customHeight="1" x14ac:dyDescent="0.25">
      <c r="B154" s="159"/>
      <c r="C154" s="144"/>
      <c r="D154" s="144"/>
      <c r="E154" s="123"/>
      <c r="F154" s="123"/>
      <c r="G154" s="145"/>
    </row>
    <row r="155" spans="2:7" ht="15" customHeight="1" x14ac:dyDescent="0.25">
      <c r="B155" s="159"/>
      <c r="C155" s="144"/>
      <c r="D155" s="144"/>
      <c r="E155" s="123"/>
      <c r="F155" s="123"/>
      <c r="G155" s="145"/>
    </row>
    <row r="156" spans="2:7" ht="15" customHeight="1" x14ac:dyDescent="0.25">
      <c r="B156" s="159"/>
      <c r="C156" s="144"/>
      <c r="D156" s="144"/>
      <c r="E156" s="123"/>
      <c r="F156" s="123"/>
      <c r="G156" s="145"/>
    </row>
    <row r="157" spans="2:7" ht="15" customHeight="1" x14ac:dyDescent="0.25">
      <c r="B157" s="159"/>
      <c r="C157" s="144"/>
      <c r="D157" s="144"/>
      <c r="E157" s="123"/>
      <c r="F157" s="123"/>
      <c r="G157" s="145"/>
    </row>
    <row r="158" spans="2:7" ht="15" customHeight="1" x14ac:dyDescent="0.25">
      <c r="B158" s="159"/>
      <c r="C158" s="144"/>
      <c r="D158" s="144"/>
      <c r="E158" s="123"/>
      <c r="F158" s="123"/>
      <c r="G158" s="145"/>
    </row>
    <row r="159" spans="2:7" ht="15" customHeight="1" x14ac:dyDescent="0.25">
      <c r="B159" s="159"/>
      <c r="C159" s="144"/>
      <c r="D159" s="144"/>
      <c r="E159" s="123"/>
      <c r="F159" s="123"/>
      <c r="G159" s="145"/>
    </row>
    <row r="160" spans="2:7" ht="15" customHeight="1" x14ac:dyDescent="0.25">
      <c r="B160" s="159"/>
      <c r="C160" s="144"/>
      <c r="D160" s="144"/>
      <c r="E160" s="123"/>
      <c r="F160" s="123"/>
      <c r="G160" s="145"/>
    </row>
    <row r="161" spans="2:7" ht="15" customHeight="1" x14ac:dyDescent="0.25">
      <c r="B161" s="159"/>
      <c r="C161" s="144"/>
      <c r="D161" s="144"/>
      <c r="E161" s="123"/>
      <c r="F161" s="123"/>
      <c r="G161" s="145"/>
    </row>
    <row r="162" spans="2:7" ht="15" customHeight="1" x14ac:dyDescent="0.25">
      <c r="B162" s="159"/>
      <c r="C162" s="144"/>
      <c r="D162" s="144"/>
      <c r="E162" s="123"/>
      <c r="F162" s="123"/>
      <c r="G162" s="145"/>
    </row>
    <row r="163" spans="2:7" ht="15" customHeight="1" x14ac:dyDescent="0.25">
      <c r="B163" s="159"/>
      <c r="C163" s="144"/>
      <c r="D163" s="144"/>
      <c r="E163" s="123"/>
      <c r="F163" s="123"/>
      <c r="G163" s="145"/>
    </row>
    <row r="164" spans="2:7" ht="15" customHeight="1" x14ac:dyDescent="0.25">
      <c r="B164" s="159"/>
      <c r="C164" s="144"/>
      <c r="D164" s="144"/>
      <c r="E164" s="123"/>
      <c r="F164" s="123"/>
      <c r="G164" s="145"/>
    </row>
    <row r="165" spans="2:7" ht="15" customHeight="1" x14ac:dyDescent="0.25">
      <c r="B165" s="159"/>
      <c r="C165" s="144"/>
      <c r="D165" s="144"/>
      <c r="E165" s="123"/>
      <c r="F165" s="123"/>
      <c r="G165" s="145"/>
    </row>
    <row r="166" spans="2:7" ht="15" customHeight="1" x14ac:dyDescent="0.25">
      <c r="B166" s="159"/>
      <c r="C166" s="144"/>
      <c r="D166" s="144"/>
      <c r="E166" s="123"/>
      <c r="F166" s="123"/>
      <c r="G166" s="145"/>
    </row>
    <row r="167" spans="2:7" ht="15" customHeight="1" x14ac:dyDescent="0.25">
      <c r="B167" s="159"/>
      <c r="C167" s="144"/>
      <c r="D167" s="144"/>
      <c r="E167" s="123"/>
      <c r="F167" s="123"/>
      <c r="G167" s="145"/>
    </row>
    <row r="168" spans="2:7" ht="15" customHeight="1" x14ac:dyDescent="0.25">
      <c r="B168" s="159"/>
      <c r="C168" s="144"/>
      <c r="D168" s="144"/>
      <c r="E168" s="123"/>
      <c r="F168" s="123"/>
      <c r="G168" s="145"/>
    </row>
    <row r="169" spans="2:7" ht="15" customHeight="1" x14ac:dyDescent="0.25">
      <c r="B169" s="159"/>
      <c r="C169" s="144"/>
      <c r="D169" s="144"/>
      <c r="E169" s="123"/>
      <c r="F169" s="123"/>
      <c r="G169" s="145"/>
    </row>
    <row r="170" spans="2:7" ht="15" customHeight="1" x14ac:dyDescent="0.25">
      <c r="B170" s="159"/>
      <c r="C170" s="144"/>
      <c r="D170" s="144"/>
      <c r="E170" s="123"/>
      <c r="F170" s="123"/>
      <c r="G170" s="145"/>
    </row>
    <row r="171" spans="2:7" ht="15" customHeight="1" x14ac:dyDescent="0.25">
      <c r="B171" s="159"/>
      <c r="C171" s="144"/>
      <c r="D171" s="144"/>
      <c r="E171" s="123"/>
      <c r="F171" s="123"/>
      <c r="G171" s="145"/>
    </row>
    <row r="172" spans="2:7" ht="15" customHeight="1" x14ac:dyDescent="0.25">
      <c r="B172" s="159"/>
      <c r="C172" s="144"/>
      <c r="D172" s="144"/>
      <c r="E172" s="123"/>
      <c r="F172" s="123"/>
      <c r="G172" s="145"/>
    </row>
    <row r="173" spans="2:7" ht="15" customHeight="1" x14ac:dyDescent="0.25">
      <c r="B173" s="159"/>
      <c r="C173" s="144"/>
      <c r="D173" s="144"/>
      <c r="E173" s="123"/>
      <c r="F173" s="123"/>
      <c r="G173" s="145"/>
    </row>
    <row r="174" spans="2:7" ht="15" customHeight="1" x14ac:dyDescent="0.25">
      <c r="B174" s="159"/>
      <c r="C174" s="144"/>
      <c r="D174" s="144"/>
      <c r="E174" s="123"/>
      <c r="F174" s="123"/>
      <c r="G174" s="145"/>
    </row>
    <row r="175" spans="2:7" ht="15" customHeight="1" x14ac:dyDescent="0.25">
      <c r="B175" s="159"/>
      <c r="C175" s="144"/>
      <c r="D175" s="144"/>
      <c r="E175" s="123"/>
      <c r="F175" s="123"/>
      <c r="G175" s="145"/>
    </row>
    <row r="176" spans="2:7" ht="15" customHeight="1" x14ac:dyDescent="0.25">
      <c r="B176" s="159"/>
      <c r="C176" s="144"/>
      <c r="D176" s="144"/>
      <c r="E176" s="123"/>
      <c r="F176" s="123"/>
      <c r="G176" s="145"/>
    </row>
    <row r="177" spans="2:7" ht="15" customHeight="1" x14ac:dyDescent="0.25">
      <c r="B177" s="159"/>
      <c r="C177" s="144"/>
      <c r="D177" s="144"/>
      <c r="E177" s="123"/>
      <c r="F177" s="123"/>
      <c r="G177" s="145"/>
    </row>
    <row r="178" spans="2:7" ht="15" customHeight="1" x14ac:dyDescent="0.25">
      <c r="B178" s="159"/>
      <c r="C178" s="144"/>
      <c r="D178" s="144"/>
      <c r="E178" s="123"/>
      <c r="F178" s="123"/>
      <c r="G178" s="145"/>
    </row>
    <row r="179" spans="2:7" ht="15" customHeight="1" x14ac:dyDescent="0.25">
      <c r="B179" s="159"/>
      <c r="C179" s="144"/>
      <c r="D179" s="144"/>
      <c r="E179" s="123"/>
      <c r="F179" s="123"/>
      <c r="G179" s="145"/>
    </row>
    <row r="180" spans="2:7" ht="15" customHeight="1" x14ac:dyDescent="0.25">
      <c r="B180" s="159"/>
      <c r="C180" s="144"/>
      <c r="D180" s="144"/>
      <c r="E180" s="123"/>
      <c r="F180" s="123"/>
      <c r="G180" s="145"/>
    </row>
    <row r="181" spans="2:7" ht="15" customHeight="1" x14ac:dyDescent="0.25">
      <c r="B181" s="159"/>
      <c r="C181" s="144"/>
      <c r="D181" s="144"/>
      <c r="E181" s="123"/>
      <c r="F181" s="123"/>
      <c r="G181" s="145"/>
    </row>
    <row r="182" spans="2:7" ht="15" customHeight="1" x14ac:dyDescent="0.25">
      <c r="B182" s="159"/>
      <c r="C182" s="144"/>
      <c r="D182" s="144"/>
      <c r="E182" s="123"/>
      <c r="F182" s="123"/>
      <c r="G182" s="145"/>
    </row>
    <row r="183" spans="2:7" ht="15" customHeight="1" x14ac:dyDescent="0.25">
      <c r="B183" s="159"/>
      <c r="C183" s="144"/>
      <c r="D183" s="144"/>
      <c r="E183" s="123"/>
      <c r="F183" s="123"/>
      <c r="G183" s="145"/>
    </row>
    <row r="184" spans="2:7" ht="15" customHeight="1" x14ac:dyDescent="0.25">
      <c r="B184" s="159"/>
      <c r="C184" s="144"/>
      <c r="D184" s="144"/>
      <c r="E184" s="123"/>
      <c r="F184" s="123"/>
      <c r="G184" s="145"/>
    </row>
    <row r="185" spans="2:7" ht="15" customHeight="1" x14ac:dyDescent="0.25">
      <c r="B185" s="159"/>
      <c r="C185" s="144"/>
      <c r="D185" s="144"/>
      <c r="E185" s="123"/>
      <c r="F185" s="123"/>
      <c r="G185" s="145"/>
    </row>
    <row r="186" spans="2:7" ht="15" customHeight="1" x14ac:dyDescent="0.25">
      <c r="B186" s="160"/>
      <c r="C186" s="144"/>
      <c r="D186" s="144"/>
      <c r="E186" s="123"/>
      <c r="F186" s="123"/>
      <c r="G186" s="145"/>
    </row>
    <row r="187" spans="2:7" ht="15" customHeight="1" x14ac:dyDescent="0.25">
      <c r="B187" s="161"/>
      <c r="C187" s="144"/>
      <c r="D187" s="144"/>
      <c r="E187" s="123"/>
      <c r="F187" s="123"/>
      <c r="G187" s="145"/>
    </row>
    <row r="188" spans="2:7" ht="15" customHeight="1" x14ac:dyDescent="0.25">
      <c r="B188" s="161"/>
      <c r="C188" s="144"/>
      <c r="D188" s="144"/>
      <c r="E188" s="123"/>
      <c r="F188" s="123"/>
      <c r="G188" s="145"/>
    </row>
    <row r="189" spans="2:7" ht="15" customHeight="1" x14ac:dyDescent="0.25">
      <c r="B189" s="161"/>
      <c r="C189" s="144"/>
      <c r="D189" s="144"/>
      <c r="E189" s="123"/>
      <c r="F189" s="123"/>
      <c r="G189" s="145"/>
    </row>
    <row r="190" spans="2:7" ht="15" customHeight="1" x14ac:dyDescent="0.25">
      <c r="B190" s="159"/>
      <c r="C190" s="144"/>
      <c r="D190" s="144"/>
      <c r="E190" s="123"/>
      <c r="F190" s="123"/>
      <c r="G190" s="145"/>
    </row>
    <row r="191" spans="2:7" ht="15" customHeight="1" x14ac:dyDescent="0.25">
      <c r="B191" s="159"/>
      <c r="C191" s="144"/>
      <c r="D191" s="144"/>
      <c r="E191" s="123"/>
      <c r="F191" s="123"/>
      <c r="G191" s="145"/>
    </row>
    <row r="192" spans="2:7" ht="15" customHeight="1" x14ac:dyDescent="0.25">
      <c r="B192" s="159"/>
      <c r="C192" s="144"/>
      <c r="D192" s="144"/>
      <c r="E192" s="123"/>
      <c r="F192" s="123"/>
      <c r="G192" s="145"/>
    </row>
    <row r="193" spans="2:7" ht="15" customHeight="1" x14ac:dyDescent="0.25">
      <c r="B193" s="159"/>
      <c r="C193" s="144"/>
      <c r="D193" s="144"/>
      <c r="E193" s="123"/>
      <c r="F193" s="123"/>
      <c r="G193" s="145"/>
    </row>
    <row r="194" spans="2:7" ht="15" customHeight="1" x14ac:dyDescent="0.25">
      <c r="B194" s="159"/>
      <c r="C194" s="144"/>
      <c r="D194" s="144"/>
      <c r="E194" s="123"/>
      <c r="F194" s="123"/>
      <c r="G194" s="145"/>
    </row>
    <row r="195" spans="2:7" ht="15" customHeight="1" x14ac:dyDescent="0.25">
      <c r="B195" s="159"/>
      <c r="C195" s="144"/>
      <c r="D195" s="144"/>
      <c r="E195" s="123"/>
      <c r="F195" s="123"/>
      <c r="G195" s="145"/>
    </row>
    <row r="196" spans="2:7" ht="15" customHeight="1" x14ac:dyDescent="0.25">
      <c r="B196" s="159"/>
      <c r="C196" s="144"/>
      <c r="D196" s="144"/>
      <c r="E196" s="123"/>
      <c r="F196" s="123"/>
      <c r="G196" s="145"/>
    </row>
    <row r="197" spans="2:7" ht="15" customHeight="1" x14ac:dyDescent="0.25">
      <c r="B197" s="159"/>
      <c r="C197" s="144"/>
      <c r="D197" s="144"/>
      <c r="E197" s="123"/>
      <c r="F197" s="123"/>
      <c r="G197" s="145"/>
    </row>
    <row r="198" spans="2:7" ht="15" customHeight="1" x14ac:dyDescent="0.25">
      <c r="B198" s="159"/>
      <c r="C198" s="144"/>
      <c r="D198" s="144"/>
      <c r="E198" s="123"/>
      <c r="F198" s="123"/>
      <c r="G198" s="145"/>
    </row>
    <row r="199" spans="2:7" ht="15" customHeight="1" x14ac:dyDescent="0.25">
      <c r="B199" s="159"/>
      <c r="C199" s="144"/>
      <c r="D199" s="144"/>
      <c r="E199" s="123"/>
      <c r="F199" s="123"/>
      <c r="G199" s="145"/>
    </row>
    <row r="200" spans="2:7" ht="15" customHeight="1" x14ac:dyDescent="0.25">
      <c r="B200" s="159"/>
      <c r="C200" s="144"/>
      <c r="D200" s="144"/>
      <c r="E200" s="123"/>
      <c r="F200" s="123"/>
      <c r="G200" s="145"/>
    </row>
    <row r="201" spans="2:7" ht="15" customHeight="1" x14ac:dyDescent="0.25">
      <c r="B201" s="159"/>
      <c r="C201" s="144"/>
      <c r="D201" s="144"/>
      <c r="E201" s="123"/>
      <c r="F201" s="123"/>
      <c r="G201" s="145"/>
    </row>
    <row r="202" spans="2:7" ht="15" customHeight="1" x14ac:dyDescent="0.25">
      <c r="B202" s="159"/>
      <c r="C202" s="144"/>
      <c r="D202" s="144"/>
      <c r="E202" s="123"/>
      <c r="F202" s="123"/>
      <c r="G202" s="145"/>
    </row>
    <row r="203" spans="2:7" ht="15" customHeight="1" x14ac:dyDescent="0.25">
      <c r="B203" s="159"/>
      <c r="C203" s="144"/>
      <c r="D203" s="144"/>
      <c r="E203" s="123"/>
      <c r="F203" s="123"/>
      <c r="G203" s="145"/>
    </row>
    <row r="204" spans="2:7" ht="15" customHeight="1" x14ac:dyDescent="0.25">
      <c r="B204" s="159"/>
      <c r="C204" s="144"/>
      <c r="D204" s="144"/>
      <c r="E204" s="146"/>
      <c r="F204" s="146"/>
      <c r="G204" s="147"/>
    </row>
    <row r="205" spans="2:7" ht="15" customHeight="1" x14ac:dyDescent="0.25">
      <c r="B205" s="159"/>
      <c r="C205" s="144"/>
      <c r="D205" s="144"/>
      <c r="E205" s="123"/>
      <c r="F205" s="123"/>
      <c r="G205" s="145"/>
    </row>
    <row r="206" spans="2:7" ht="15" customHeight="1" x14ac:dyDescent="0.25">
      <c r="B206" s="159"/>
      <c r="C206" s="144"/>
      <c r="D206" s="144"/>
      <c r="E206" s="123"/>
      <c r="F206" s="123"/>
      <c r="G206" s="145"/>
    </row>
    <row r="207" spans="2:7" ht="15" customHeight="1" thickBot="1" x14ac:dyDescent="0.3">
      <c r="B207" s="162"/>
      <c r="C207" s="148"/>
      <c r="D207" s="148"/>
      <c r="E207" s="149"/>
      <c r="F207" s="149"/>
      <c r="G207" s="150"/>
    </row>
  </sheetData>
  <sheetProtection algorithmName="SHA-512" hashValue="0rqNtnIkpxM3qbZC81jtMI/n815rj2ZgCMvD5Swu66Q58jawYvxaxyDbHM+A10zodLRpLrUM/DIOr08x6Br1Gw==" saltValue="dbf+PzLSaZ7apU4cSpohqA==" spinCount="100000" sheet="1" objects="1" scenarios="1"/>
  <autoFilter ref="B6:G6" xr:uid="{7C93447C-2565-4D04-A652-AA091FB91F9C}">
    <sortState xmlns:xlrd2="http://schemas.microsoft.com/office/spreadsheetml/2017/richdata2" ref="B7:G58">
      <sortCondition ref="C6"/>
    </sortState>
  </autoFilter>
  <sortState xmlns:xlrd2="http://schemas.microsoft.com/office/spreadsheetml/2017/richdata2" ref="B7:H30">
    <sortCondition ref="F7:F30"/>
    <sortCondition ref="C7:C30"/>
    <sortCondition ref="B7:B30"/>
  </sortState>
  <dataValidations count="2">
    <dataValidation type="list" allowBlank="1" showInputMessage="1" showErrorMessage="1" sqref="F7:F207" xr:uid="{E9F37588-0EB4-4A38-8C1D-7A42882A1778}">
      <formula1>"Electricity, Nat Gas, Fuel Oil, Kerosene, Propane, Wood, Gasoline, Diesel"</formula1>
    </dataValidation>
    <dataValidation type="list" allowBlank="1" showInputMessage="1" showErrorMessage="1" sqref="G7:G207" xr:uid="{2FED1A26-6468-4782-BC9A-A9B6969D3C07}">
      <formula1>"kWh, Therms, Gallons, Cords, Lbs"</formula1>
    </dataValidation>
  </dataValidations>
  <pageMargins left="0.25" right="0.25" top="0.75" bottom="0.75" header="0.3" footer="0.3"/>
  <pageSetup fitToHeight="0" orientation="landscape"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EV1207"/>
  <sheetViews>
    <sheetView zoomScaleNormal="100" workbookViewId="0">
      <pane ySplit="1" topLeftCell="A2" activePane="bottomLeft" state="frozen"/>
      <selection pane="bottomLeft" activeCell="B4" sqref="B4"/>
    </sheetView>
  </sheetViews>
  <sheetFormatPr defaultColWidth="9.140625" defaultRowHeight="15" x14ac:dyDescent="0.25"/>
  <cols>
    <col min="1" max="1" width="11" style="273" bestFit="1" customWidth="1"/>
    <col min="2" max="2" width="18.5703125" style="7" bestFit="1" customWidth="1"/>
    <col min="3" max="3" width="32" style="7" bestFit="1" customWidth="1"/>
    <col min="4" max="4" width="12" style="7" customWidth="1"/>
    <col min="5" max="5" width="13.5703125" style="132" customWidth="1"/>
    <col min="6" max="6" width="13" style="7" hidden="1" customWidth="1"/>
    <col min="7" max="7" width="12.5703125" style="7" hidden="1" customWidth="1"/>
    <col min="8" max="8" width="13.5703125" style="7" customWidth="1"/>
    <col min="9" max="9" width="20.140625" style="24" hidden="1" customWidth="1"/>
    <col min="10" max="10" width="18.42578125" style="24" hidden="1" customWidth="1"/>
    <col min="11" max="11" width="25" style="24" hidden="1" customWidth="1"/>
    <col min="12" max="12" width="17.5703125" style="182" customWidth="1"/>
    <col min="13" max="15" width="17.5703125" style="182" hidden="1" customWidth="1"/>
    <col min="16" max="16" width="17.5703125" style="179" customWidth="1"/>
    <col min="17" max="17" width="12" style="128" customWidth="1"/>
    <col min="18" max="18" width="9.140625" style="128"/>
    <col min="19" max="19" width="13.5703125" style="128" hidden="1" customWidth="1"/>
    <col min="20" max="16384" width="9.140625" style="7"/>
  </cols>
  <sheetData>
    <row r="1" spans="1:152" s="213" customFormat="1" x14ac:dyDescent="0.25">
      <c r="A1" s="213" t="s">
        <v>183</v>
      </c>
      <c r="B1" s="213" t="s">
        <v>28</v>
      </c>
      <c r="C1" s="213" t="s">
        <v>29</v>
      </c>
      <c r="D1" s="213" t="s">
        <v>31</v>
      </c>
      <c r="E1" s="214" t="s">
        <v>30</v>
      </c>
      <c r="F1" s="213" t="s">
        <v>32</v>
      </c>
      <c r="G1" s="213" t="s">
        <v>33</v>
      </c>
      <c r="H1" s="213" t="s">
        <v>34</v>
      </c>
      <c r="I1" s="215" t="s">
        <v>184</v>
      </c>
      <c r="J1" s="215" t="s">
        <v>35</v>
      </c>
      <c r="K1" s="215" t="s">
        <v>185</v>
      </c>
      <c r="L1" s="216" t="s">
        <v>36</v>
      </c>
      <c r="M1" s="216" t="s">
        <v>186</v>
      </c>
      <c r="N1" s="216" t="s">
        <v>187</v>
      </c>
      <c r="O1" s="216" t="s">
        <v>188</v>
      </c>
      <c r="P1" s="213" t="s">
        <v>175</v>
      </c>
      <c r="Q1" s="213" t="s">
        <v>11</v>
      </c>
      <c r="R1" s="213" t="s">
        <v>12</v>
      </c>
      <c r="S1" s="213" t="s">
        <v>31</v>
      </c>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row>
    <row r="2" spans="1:152" x14ac:dyDescent="0.25">
      <c r="A2" s="269">
        <v>4138734124</v>
      </c>
      <c r="B2" s="7" t="s">
        <v>280</v>
      </c>
      <c r="D2" s="125">
        <v>43443</v>
      </c>
      <c r="E2" s="194">
        <v>43474</v>
      </c>
      <c r="F2" s="10"/>
      <c r="G2" s="10"/>
      <c r="H2" s="229">
        <v>985</v>
      </c>
      <c r="J2" s="12"/>
      <c r="K2" s="12"/>
      <c r="L2" s="181">
        <v>168.14</v>
      </c>
      <c r="M2" s="181"/>
      <c r="N2" s="181"/>
      <c r="O2" s="181"/>
      <c r="P2" s="178">
        <f t="shared" ref="P2:P65" si="0">MONTH(E2)</f>
        <v>1</v>
      </c>
      <c r="Q2" s="124">
        <f t="shared" ref="Q2:Q65" si="1">YEAR(E2)</f>
        <v>2019</v>
      </c>
      <c r="R2" s="124" t="str">
        <f t="shared" ref="R2:R65" si="2">CHOOSE(P2,"Jan","Feb","Mar","Apr","May","Jun","Jul","Aug","Sep","Oct","Nov","Dec")</f>
        <v>Jan</v>
      </c>
    </row>
    <row r="3" spans="1:152" x14ac:dyDescent="0.25">
      <c r="A3" s="269">
        <v>4138734124</v>
      </c>
      <c r="B3" s="7" t="s">
        <v>280</v>
      </c>
      <c r="D3" s="125">
        <v>43474</v>
      </c>
      <c r="E3" s="194">
        <v>43503</v>
      </c>
      <c r="F3" s="10"/>
      <c r="G3" s="10"/>
      <c r="H3" s="229">
        <v>855</v>
      </c>
      <c r="J3" s="12"/>
      <c r="K3" s="12"/>
      <c r="L3" s="181">
        <v>152.13999999999999</v>
      </c>
      <c r="M3" s="181"/>
      <c r="N3" s="181"/>
      <c r="O3" s="181"/>
      <c r="P3" s="178">
        <f t="shared" si="0"/>
        <v>2</v>
      </c>
      <c r="Q3" s="124">
        <f t="shared" si="1"/>
        <v>2019</v>
      </c>
      <c r="R3" s="124" t="str">
        <f t="shared" si="2"/>
        <v>Feb</v>
      </c>
    </row>
    <row r="4" spans="1:152" x14ac:dyDescent="0.25">
      <c r="A4" s="269">
        <v>4138734124</v>
      </c>
      <c r="B4" s="7" t="s">
        <v>280</v>
      </c>
      <c r="D4" s="125">
        <v>43503</v>
      </c>
      <c r="E4" s="194">
        <v>43532</v>
      </c>
      <c r="F4" s="10"/>
      <c r="G4" s="10"/>
      <c r="H4" s="7">
        <v>871</v>
      </c>
      <c r="J4" s="12"/>
      <c r="K4" s="12"/>
      <c r="L4" s="181">
        <v>154.77000000000001</v>
      </c>
      <c r="M4" s="181"/>
      <c r="N4" s="181"/>
      <c r="O4" s="181"/>
      <c r="P4" s="178">
        <f t="shared" si="0"/>
        <v>3</v>
      </c>
      <c r="Q4" s="124">
        <f t="shared" si="1"/>
        <v>2019</v>
      </c>
      <c r="R4" s="124" t="str">
        <f t="shared" si="2"/>
        <v>Mar</v>
      </c>
    </row>
    <row r="5" spans="1:152" x14ac:dyDescent="0.25">
      <c r="A5" s="269">
        <v>4138734124</v>
      </c>
      <c r="B5" s="7" t="s">
        <v>280</v>
      </c>
      <c r="D5" s="125">
        <v>43532</v>
      </c>
      <c r="E5" s="194">
        <v>43564</v>
      </c>
      <c r="F5" s="10"/>
      <c r="G5" s="10"/>
      <c r="H5" s="7">
        <v>930</v>
      </c>
      <c r="J5" s="12"/>
      <c r="K5" s="12"/>
      <c r="L5" s="181">
        <v>158.4</v>
      </c>
      <c r="M5" s="181"/>
      <c r="N5" s="181"/>
      <c r="O5" s="181"/>
      <c r="P5" s="178">
        <f t="shared" si="0"/>
        <v>4</v>
      </c>
      <c r="Q5" s="124">
        <f t="shared" si="1"/>
        <v>2019</v>
      </c>
      <c r="R5" s="124" t="str">
        <f t="shared" si="2"/>
        <v>Apr</v>
      </c>
    </row>
    <row r="6" spans="1:152" x14ac:dyDescent="0.25">
      <c r="A6" s="269">
        <v>4138734124</v>
      </c>
      <c r="B6" s="7" t="s">
        <v>280</v>
      </c>
      <c r="D6" s="126">
        <v>43564</v>
      </c>
      <c r="E6" s="194">
        <v>43593</v>
      </c>
      <c r="F6" s="10"/>
      <c r="G6" s="10"/>
      <c r="H6" s="7">
        <v>838</v>
      </c>
      <c r="J6" s="12"/>
      <c r="K6" s="12"/>
      <c r="L6" s="181">
        <v>158.66</v>
      </c>
      <c r="M6" s="181"/>
      <c r="N6" s="181"/>
      <c r="O6" s="181"/>
      <c r="P6" s="178">
        <f t="shared" si="0"/>
        <v>5</v>
      </c>
      <c r="Q6" s="124">
        <f t="shared" si="1"/>
        <v>2019</v>
      </c>
      <c r="R6" s="124" t="str">
        <f t="shared" si="2"/>
        <v>May</v>
      </c>
    </row>
    <row r="7" spans="1:152" x14ac:dyDescent="0.25">
      <c r="A7" s="269">
        <v>4138734124</v>
      </c>
      <c r="B7" s="7" t="s">
        <v>280</v>
      </c>
      <c r="D7" s="125">
        <v>43593</v>
      </c>
      <c r="E7" s="194">
        <v>43627</v>
      </c>
      <c r="F7" s="10"/>
      <c r="G7" s="10"/>
      <c r="H7" s="229">
        <v>1289</v>
      </c>
      <c r="I7" s="12"/>
      <c r="J7" s="12"/>
      <c r="K7" s="12"/>
      <c r="L7" s="181">
        <v>250.27</v>
      </c>
      <c r="M7" s="181"/>
      <c r="N7" s="181"/>
      <c r="O7" s="181"/>
      <c r="P7" s="178">
        <f t="shared" si="0"/>
        <v>6</v>
      </c>
      <c r="Q7" s="124">
        <f t="shared" si="1"/>
        <v>2019</v>
      </c>
      <c r="R7" s="124" t="str">
        <f t="shared" si="2"/>
        <v>Jun</v>
      </c>
    </row>
    <row r="8" spans="1:152" x14ac:dyDescent="0.25">
      <c r="A8" s="269">
        <v>4138734124</v>
      </c>
      <c r="B8" s="7" t="s">
        <v>280</v>
      </c>
      <c r="D8" s="125">
        <v>43627</v>
      </c>
      <c r="E8" s="194">
        <v>43656</v>
      </c>
      <c r="F8" s="10"/>
      <c r="G8" s="10"/>
      <c r="H8" s="7">
        <v>1811</v>
      </c>
      <c r="I8" s="12"/>
      <c r="J8" s="12"/>
      <c r="K8" s="12"/>
      <c r="L8" s="181">
        <v>538.5</v>
      </c>
      <c r="M8" s="181"/>
      <c r="N8" s="181"/>
      <c r="O8" s="181"/>
      <c r="P8" s="178">
        <f t="shared" si="0"/>
        <v>7</v>
      </c>
      <c r="Q8" s="124">
        <f t="shared" si="1"/>
        <v>2019</v>
      </c>
      <c r="R8" s="124" t="str">
        <f t="shared" si="2"/>
        <v>Jul</v>
      </c>
    </row>
    <row r="9" spans="1:152" x14ac:dyDescent="0.25">
      <c r="A9" s="269">
        <v>4138734124</v>
      </c>
      <c r="B9" s="7" t="s">
        <v>280</v>
      </c>
      <c r="D9" s="125">
        <v>43656</v>
      </c>
      <c r="E9" s="194">
        <v>43686</v>
      </c>
      <c r="F9" s="10"/>
      <c r="G9" s="10"/>
      <c r="H9" s="229">
        <v>2108</v>
      </c>
      <c r="I9" s="12"/>
      <c r="J9" s="12"/>
      <c r="K9" s="12"/>
      <c r="L9" s="181">
        <v>365.21</v>
      </c>
      <c r="M9" s="181"/>
      <c r="N9" s="181"/>
      <c r="O9" s="181"/>
      <c r="P9" s="178">
        <f t="shared" si="0"/>
        <v>8</v>
      </c>
      <c r="Q9" s="124">
        <f t="shared" si="1"/>
        <v>2019</v>
      </c>
      <c r="R9" s="124" t="str">
        <f t="shared" si="2"/>
        <v>Aug</v>
      </c>
    </row>
    <row r="10" spans="1:152" x14ac:dyDescent="0.25">
      <c r="A10" s="269">
        <v>4138734124</v>
      </c>
      <c r="B10" s="7" t="s">
        <v>280</v>
      </c>
      <c r="D10" s="125">
        <v>43686</v>
      </c>
      <c r="E10" s="194">
        <v>43718</v>
      </c>
      <c r="F10" s="10"/>
      <c r="G10" s="10"/>
      <c r="H10" s="229">
        <v>1632</v>
      </c>
      <c r="I10" s="12"/>
      <c r="J10" s="12"/>
      <c r="K10" s="12"/>
      <c r="L10" s="181">
        <v>299.73</v>
      </c>
      <c r="M10" s="181"/>
      <c r="N10" s="181"/>
      <c r="O10" s="181"/>
      <c r="P10" s="178">
        <f t="shared" si="0"/>
        <v>9</v>
      </c>
      <c r="Q10" s="124">
        <f t="shared" si="1"/>
        <v>2019</v>
      </c>
      <c r="R10" s="124" t="str">
        <f t="shared" si="2"/>
        <v>Sep</v>
      </c>
    </row>
    <row r="11" spans="1:152" x14ac:dyDescent="0.25">
      <c r="A11" s="269">
        <v>4138734124</v>
      </c>
      <c r="B11" s="7" t="s">
        <v>280</v>
      </c>
      <c r="D11" s="125">
        <v>43718</v>
      </c>
      <c r="E11" s="194">
        <v>43747</v>
      </c>
      <c r="F11" s="10"/>
      <c r="G11" s="10"/>
      <c r="H11" s="7">
        <v>975</v>
      </c>
      <c r="I11" s="12"/>
      <c r="J11" s="12"/>
      <c r="K11" s="12"/>
      <c r="L11" s="181">
        <v>192.61</v>
      </c>
      <c r="M11" s="181"/>
      <c r="N11" s="181"/>
      <c r="O11" s="181"/>
      <c r="P11" s="178">
        <f t="shared" si="0"/>
        <v>10</v>
      </c>
      <c r="Q11" s="124">
        <f t="shared" si="1"/>
        <v>2019</v>
      </c>
      <c r="R11" s="124" t="str">
        <f t="shared" si="2"/>
        <v>Oct</v>
      </c>
    </row>
    <row r="12" spans="1:152" x14ac:dyDescent="0.25">
      <c r="A12" s="269">
        <v>4138734124</v>
      </c>
      <c r="B12" s="7" t="s">
        <v>280</v>
      </c>
      <c r="D12" s="125">
        <v>43747</v>
      </c>
      <c r="E12" s="194">
        <v>43776</v>
      </c>
      <c r="F12" s="10"/>
      <c r="G12" s="10"/>
      <c r="H12" s="7">
        <v>823</v>
      </c>
      <c r="I12" s="12"/>
      <c r="J12" s="12"/>
      <c r="K12" s="12"/>
      <c r="L12" s="181">
        <v>168.16</v>
      </c>
      <c r="M12" s="181"/>
      <c r="N12" s="181"/>
      <c r="O12" s="181"/>
      <c r="P12" s="178">
        <f t="shared" si="0"/>
        <v>11</v>
      </c>
      <c r="Q12" s="124">
        <f t="shared" si="1"/>
        <v>2019</v>
      </c>
      <c r="R12" s="124" t="str">
        <f t="shared" si="2"/>
        <v>Nov</v>
      </c>
    </row>
    <row r="13" spans="1:152" x14ac:dyDescent="0.25">
      <c r="A13" s="269">
        <v>4138734124</v>
      </c>
      <c r="B13" s="7" t="s">
        <v>280</v>
      </c>
      <c r="D13" s="125">
        <v>43776</v>
      </c>
      <c r="E13" s="194">
        <v>43808</v>
      </c>
      <c r="F13" s="10"/>
      <c r="G13" s="10"/>
      <c r="H13" s="7">
        <v>860</v>
      </c>
      <c r="I13" s="12"/>
      <c r="J13" s="12"/>
      <c r="K13" s="12"/>
      <c r="L13" s="181">
        <v>174.65</v>
      </c>
      <c r="M13" s="181"/>
      <c r="N13" s="181"/>
      <c r="O13" s="181"/>
      <c r="P13" s="178">
        <f t="shared" si="0"/>
        <v>12</v>
      </c>
      <c r="Q13" s="124">
        <f t="shared" si="1"/>
        <v>2019</v>
      </c>
      <c r="R13" s="124" t="str">
        <f t="shared" si="2"/>
        <v>Dec</v>
      </c>
    </row>
    <row r="14" spans="1:152" x14ac:dyDescent="0.25">
      <c r="A14" s="269">
        <v>4138734124</v>
      </c>
      <c r="B14" s="7" t="s">
        <v>280</v>
      </c>
      <c r="D14" s="126">
        <v>43808</v>
      </c>
      <c r="E14" s="194">
        <v>43839</v>
      </c>
      <c r="F14" s="10"/>
      <c r="G14" s="10"/>
      <c r="H14" s="229">
        <v>742</v>
      </c>
      <c r="I14" s="231"/>
      <c r="J14" s="232"/>
      <c r="K14" s="232"/>
      <c r="L14" s="181">
        <v>155.91</v>
      </c>
      <c r="M14" s="181"/>
      <c r="N14" s="181"/>
      <c r="O14" s="181"/>
      <c r="P14" s="178">
        <f t="shared" si="0"/>
        <v>1</v>
      </c>
      <c r="Q14" s="124">
        <f t="shared" si="1"/>
        <v>2020</v>
      </c>
      <c r="R14" s="124" t="str">
        <f t="shared" si="2"/>
        <v>Jan</v>
      </c>
      <c r="S14" s="7"/>
    </row>
    <row r="15" spans="1:152" x14ac:dyDescent="0.25">
      <c r="A15" s="269">
        <v>4138734124</v>
      </c>
      <c r="B15" s="7" t="s">
        <v>280</v>
      </c>
      <c r="D15" s="126">
        <v>43839</v>
      </c>
      <c r="E15" s="194">
        <v>43868</v>
      </c>
      <c r="F15" s="10"/>
      <c r="G15" s="10"/>
      <c r="H15" s="229">
        <v>694</v>
      </c>
      <c r="I15" s="231"/>
      <c r="J15" s="232"/>
      <c r="K15" s="232"/>
      <c r="L15" s="181">
        <v>147.69</v>
      </c>
      <c r="M15" s="181"/>
      <c r="N15" s="181"/>
      <c r="O15" s="181"/>
      <c r="P15" s="178">
        <f t="shared" si="0"/>
        <v>2</v>
      </c>
      <c r="Q15" s="124">
        <f t="shared" si="1"/>
        <v>2020</v>
      </c>
      <c r="R15" s="124" t="str">
        <f t="shared" si="2"/>
        <v>Feb</v>
      </c>
      <c r="S15" s="7"/>
    </row>
    <row r="16" spans="1:152" x14ac:dyDescent="0.25">
      <c r="A16" s="269">
        <v>4138734124</v>
      </c>
      <c r="B16" s="7" t="s">
        <v>280</v>
      </c>
      <c r="D16" s="126">
        <v>43868</v>
      </c>
      <c r="E16" s="194">
        <v>43900</v>
      </c>
      <c r="F16" s="10"/>
      <c r="G16" s="10"/>
      <c r="H16" s="229">
        <v>657</v>
      </c>
      <c r="I16" s="231"/>
      <c r="J16" s="232"/>
      <c r="K16" s="232"/>
      <c r="L16" s="181">
        <v>143.22</v>
      </c>
      <c r="M16" s="181"/>
      <c r="N16" s="181"/>
      <c r="O16" s="181"/>
      <c r="P16" s="178">
        <f t="shared" si="0"/>
        <v>3</v>
      </c>
      <c r="Q16" s="124">
        <f t="shared" si="1"/>
        <v>2020</v>
      </c>
      <c r="R16" s="124" t="str">
        <f t="shared" si="2"/>
        <v>Mar</v>
      </c>
      <c r="S16" s="7"/>
    </row>
    <row r="17" spans="1:19" x14ac:dyDescent="0.25">
      <c r="A17" s="269">
        <v>4138734124</v>
      </c>
      <c r="B17" s="7" t="s">
        <v>280</v>
      </c>
      <c r="D17" s="126">
        <v>43900</v>
      </c>
      <c r="E17" s="194">
        <v>43929</v>
      </c>
      <c r="F17" s="10"/>
      <c r="G17" s="10"/>
      <c r="H17" s="229">
        <v>533</v>
      </c>
      <c r="I17" s="231"/>
      <c r="J17" s="232"/>
      <c r="K17" s="232"/>
      <c r="L17" s="181">
        <v>124.44</v>
      </c>
      <c r="M17" s="181"/>
      <c r="N17" s="181"/>
      <c r="O17" s="181"/>
      <c r="P17" s="178">
        <f t="shared" si="0"/>
        <v>4</v>
      </c>
      <c r="Q17" s="124">
        <f t="shared" si="1"/>
        <v>2020</v>
      </c>
      <c r="R17" s="124" t="str">
        <f t="shared" si="2"/>
        <v>Apr</v>
      </c>
      <c r="S17" s="7"/>
    </row>
    <row r="18" spans="1:19" x14ac:dyDescent="0.25">
      <c r="A18" s="269">
        <v>4138734124</v>
      </c>
      <c r="B18" s="7" t="s">
        <v>280</v>
      </c>
      <c r="D18" s="126">
        <v>43929</v>
      </c>
      <c r="E18" s="194">
        <v>43959</v>
      </c>
      <c r="F18" s="10"/>
      <c r="G18" s="10"/>
      <c r="H18" s="229">
        <v>459</v>
      </c>
      <c r="I18" s="231"/>
      <c r="J18" s="232"/>
      <c r="K18" s="232"/>
      <c r="L18" s="181">
        <v>114.54</v>
      </c>
      <c r="M18" s="181"/>
      <c r="N18" s="181"/>
      <c r="O18" s="181"/>
      <c r="P18" s="178">
        <f t="shared" si="0"/>
        <v>5</v>
      </c>
      <c r="Q18" s="124">
        <f t="shared" si="1"/>
        <v>2020</v>
      </c>
      <c r="R18" s="124" t="str">
        <f t="shared" si="2"/>
        <v>May</v>
      </c>
      <c r="S18" s="7"/>
    </row>
    <row r="19" spans="1:19" x14ac:dyDescent="0.25">
      <c r="A19" s="269">
        <v>4138734124</v>
      </c>
      <c r="B19" s="7" t="s">
        <v>280</v>
      </c>
      <c r="D19" s="126">
        <v>43959</v>
      </c>
      <c r="E19" s="194">
        <v>43990</v>
      </c>
      <c r="F19" s="10"/>
      <c r="G19" s="10"/>
      <c r="H19" s="229">
        <v>453</v>
      </c>
      <c r="I19" s="231"/>
      <c r="J19" s="232"/>
      <c r="K19" s="232"/>
      <c r="L19" s="181">
        <v>95.03</v>
      </c>
      <c r="M19" s="181"/>
      <c r="N19" s="181"/>
      <c r="O19" s="181"/>
      <c r="P19" s="178">
        <f t="shared" si="0"/>
        <v>6</v>
      </c>
      <c r="Q19" s="124">
        <f t="shared" si="1"/>
        <v>2020</v>
      </c>
      <c r="R19" s="124" t="str">
        <f t="shared" si="2"/>
        <v>Jun</v>
      </c>
      <c r="S19" s="7"/>
    </row>
    <row r="20" spans="1:19" x14ac:dyDescent="0.25">
      <c r="A20" s="269">
        <v>4138734124</v>
      </c>
      <c r="B20" s="7" t="s">
        <v>280</v>
      </c>
      <c r="D20" s="126">
        <v>43990</v>
      </c>
      <c r="E20" s="194">
        <v>44022</v>
      </c>
      <c r="F20" s="10"/>
      <c r="G20" s="10"/>
      <c r="H20" s="229">
        <v>700</v>
      </c>
      <c r="I20" s="231"/>
      <c r="J20" s="232"/>
      <c r="K20" s="232"/>
      <c r="L20" s="181">
        <v>136.30000000000001</v>
      </c>
      <c r="M20" s="181"/>
      <c r="N20" s="181"/>
      <c r="O20" s="181"/>
      <c r="P20" s="178">
        <f t="shared" si="0"/>
        <v>7</v>
      </c>
      <c r="Q20" s="124">
        <f t="shared" si="1"/>
        <v>2020</v>
      </c>
      <c r="R20" s="124" t="str">
        <f t="shared" si="2"/>
        <v>Jul</v>
      </c>
      <c r="S20" s="7"/>
    </row>
    <row r="21" spans="1:19" x14ac:dyDescent="0.25">
      <c r="A21" s="269">
        <v>4138734124</v>
      </c>
      <c r="B21" s="7" t="s">
        <v>280</v>
      </c>
      <c r="D21" s="126">
        <v>44022</v>
      </c>
      <c r="E21" s="194">
        <v>44050</v>
      </c>
      <c r="F21" s="10"/>
      <c r="G21" s="10"/>
      <c r="H21" s="229">
        <v>1107</v>
      </c>
      <c r="I21" s="231"/>
      <c r="J21" s="232"/>
      <c r="K21" s="232"/>
      <c r="L21" s="181">
        <v>204</v>
      </c>
      <c r="M21" s="181"/>
      <c r="N21" s="181"/>
      <c r="O21" s="181"/>
      <c r="P21" s="178">
        <f t="shared" si="0"/>
        <v>8</v>
      </c>
      <c r="Q21" s="124">
        <f t="shared" si="1"/>
        <v>2020</v>
      </c>
      <c r="R21" s="124" t="str">
        <f t="shared" si="2"/>
        <v>Aug</v>
      </c>
      <c r="S21" s="7"/>
    </row>
    <row r="22" spans="1:19" x14ac:dyDescent="0.25">
      <c r="A22" s="269">
        <v>4138734124</v>
      </c>
      <c r="B22" s="7" t="s">
        <v>280</v>
      </c>
      <c r="D22" s="126">
        <v>44050</v>
      </c>
      <c r="E22" s="194">
        <v>44082</v>
      </c>
      <c r="F22" s="10"/>
      <c r="G22" s="10"/>
      <c r="H22" s="229">
        <v>1166</v>
      </c>
      <c r="I22" s="231"/>
      <c r="J22" s="232"/>
      <c r="K22" s="232"/>
      <c r="L22" s="181">
        <v>206.22</v>
      </c>
      <c r="M22" s="181"/>
      <c r="N22" s="181"/>
      <c r="O22" s="181"/>
      <c r="P22" s="178">
        <f t="shared" si="0"/>
        <v>9</v>
      </c>
      <c r="Q22" s="124">
        <f t="shared" si="1"/>
        <v>2020</v>
      </c>
      <c r="R22" s="124" t="str">
        <f t="shared" si="2"/>
        <v>Sep</v>
      </c>
      <c r="S22" s="7"/>
    </row>
    <row r="23" spans="1:19" x14ac:dyDescent="0.25">
      <c r="A23" s="269">
        <v>4138734124</v>
      </c>
      <c r="B23" s="7" t="s">
        <v>280</v>
      </c>
      <c r="D23" s="126">
        <v>44082</v>
      </c>
      <c r="E23" s="194">
        <v>44110</v>
      </c>
      <c r="F23" s="10"/>
      <c r="G23" s="10"/>
      <c r="H23" s="229">
        <v>417</v>
      </c>
      <c r="I23" s="231"/>
      <c r="J23" s="232"/>
      <c r="K23" s="232"/>
      <c r="L23" s="181">
        <v>87.56</v>
      </c>
      <c r="M23" s="181"/>
      <c r="N23" s="181"/>
      <c r="O23" s="181"/>
      <c r="P23" s="178">
        <f t="shared" si="0"/>
        <v>10</v>
      </c>
      <c r="Q23" s="124">
        <f t="shared" si="1"/>
        <v>2020</v>
      </c>
      <c r="R23" s="124" t="str">
        <f t="shared" si="2"/>
        <v>Oct</v>
      </c>
      <c r="S23" s="7"/>
    </row>
    <row r="24" spans="1:19" x14ac:dyDescent="0.25">
      <c r="A24" s="269">
        <v>4138734124</v>
      </c>
      <c r="B24" s="7" t="s">
        <v>280</v>
      </c>
      <c r="D24" s="126">
        <v>44110</v>
      </c>
      <c r="E24" s="194">
        <v>44140</v>
      </c>
      <c r="F24" s="10"/>
      <c r="G24" s="10"/>
      <c r="H24" s="229">
        <v>338</v>
      </c>
      <c r="I24" s="231"/>
      <c r="J24" s="232"/>
      <c r="K24" s="232"/>
      <c r="L24" s="181">
        <v>75.209999999999994</v>
      </c>
      <c r="M24" s="181"/>
      <c r="N24" s="181"/>
      <c r="O24" s="181"/>
      <c r="P24" s="178">
        <f t="shared" si="0"/>
        <v>11</v>
      </c>
      <c r="Q24" s="124">
        <f t="shared" si="1"/>
        <v>2020</v>
      </c>
      <c r="R24" s="124" t="str">
        <f t="shared" si="2"/>
        <v>Nov</v>
      </c>
      <c r="S24" s="7"/>
    </row>
    <row r="25" spans="1:19" x14ac:dyDescent="0.25">
      <c r="A25" s="269">
        <v>4138734124</v>
      </c>
      <c r="B25" s="7" t="s">
        <v>280</v>
      </c>
      <c r="D25" s="126">
        <v>44140</v>
      </c>
      <c r="E25" s="194">
        <v>44173</v>
      </c>
      <c r="F25" s="10"/>
      <c r="G25" s="10"/>
      <c r="H25" s="229">
        <v>314</v>
      </c>
      <c r="I25" s="231"/>
      <c r="J25" s="232"/>
      <c r="K25" s="232"/>
      <c r="L25" s="181">
        <v>71.53</v>
      </c>
      <c r="M25" s="181"/>
      <c r="N25" s="181"/>
      <c r="O25" s="181"/>
      <c r="P25" s="178">
        <f t="shared" si="0"/>
        <v>12</v>
      </c>
      <c r="Q25" s="124">
        <f t="shared" si="1"/>
        <v>2020</v>
      </c>
      <c r="R25" s="124" t="str">
        <f t="shared" si="2"/>
        <v>Dec</v>
      </c>
      <c r="S25" s="7"/>
    </row>
    <row r="26" spans="1:19" x14ac:dyDescent="0.25">
      <c r="A26" s="269">
        <v>4138734124</v>
      </c>
      <c r="B26" s="7" t="s">
        <v>280</v>
      </c>
      <c r="D26" s="126">
        <v>44173</v>
      </c>
      <c r="E26" s="194">
        <v>44204</v>
      </c>
      <c r="F26" s="10"/>
      <c r="G26" s="10"/>
      <c r="H26" s="229">
        <v>426</v>
      </c>
      <c r="I26" s="231"/>
      <c r="J26" s="232"/>
      <c r="K26" s="232"/>
      <c r="L26" s="181">
        <v>88.08</v>
      </c>
      <c r="M26" s="181"/>
      <c r="N26" s="181"/>
      <c r="O26" s="181"/>
      <c r="P26" s="178">
        <f t="shared" si="0"/>
        <v>1</v>
      </c>
      <c r="Q26" s="124">
        <f t="shared" si="1"/>
        <v>2021</v>
      </c>
      <c r="R26" s="124" t="str">
        <f t="shared" si="2"/>
        <v>Jan</v>
      </c>
      <c r="S26" s="7"/>
    </row>
    <row r="27" spans="1:19" x14ac:dyDescent="0.25">
      <c r="A27" s="269">
        <v>4138734124</v>
      </c>
      <c r="B27" s="7" t="s">
        <v>280</v>
      </c>
      <c r="D27" s="126">
        <v>44204</v>
      </c>
      <c r="E27" s="194">
        <v>44235</v>
      </c>
      <c r="F27" s="10"/>
      <c r="G27" s="10"/>
      <c r="H27" s="229">
        <v>489</v>
      </c>
      <c r="I27" s="231"/>
      <c r="J27" s="232"/>
      <c r="K27" s="232"/>
      <c r="L27" s="181">
        <v>97.64</v>
      </c>
      <c r="M27" s="181"/>
      <c r="N27" s="181"/>
      <c r="O27" s="181"/>
      <c r="P27" s="178">
        <f t="shared" si="0"/>
        <v>2</v>
      </c>
      <c r="Q27" s="124">
        <f t="shared" si="1"/>
        <v>2021</v>
      </c>
      <c r="R27" s="124" t="str">
        <f t="shared" si="2"/>
        <v>Feb</v>
      </c>
      <c r="S27" s="7"/>
    </row>
    <row r="28" spans="1:19" x14ac:dyDescent="0.25">
      <c r="A28" s="269">
        <v>4138734124</v>
      </c>
      <c r="B28" s="7" t="s">
        <v>280</v>
      </c>
      <c r="D28" s="126">
        <v>44235</v>
      </c>
      <c r="E28" s="194">
        <v>44263</v>
      </c>
      <c r="F28" s="10"/>
      <c r="G28" s="10"/>
      <c r="H28" s="229">
        <v>394</v>
      </c>
      <c r="I28" s="231"/>
      <c r="J28" s="232"/>
      <c r="K28" s="232"/>
      <c r="L28" s="181">
        <v>87.17</v>
      </c>
      <c r="M28" s="181"/>
      <c r="N28" s="181"/>
      <c r="O28" s="181"/>
      <c r="P28" s="178">
        <f t="shared" si="0"/>
        <v>3</v>
      </c>
      <c r="Q28" s="124">
        <f t="shared" si="1"/>
        <v>2021</v>
      </c>
      <c r="R28" s="124" t="str">
        <f t="shared" si="2"/>
        <v>Mar</v>
      </c>
      <c r="S28" s="7"/>
    </row>
    <row r="29" spans="1:19" x14ac:dyDescent="0.25">
      <c r="A29" s="269">
        <v>4138734124</v>
      </c>
      <c r="B29" s="7" t="s">
        <v>280</v>
      </c>
      <c r="D29" s="126">
        <v>44263</v>
      </c>
      <c r="E29" s="194">
        <v>44294</v>
      </c>
      <c r="F29" s="10"/>
      <c r="G29" s="10"/>
      <c r="H29" s="229">
        <v>448</v>
      </c>
      <c r="I29" s="231"/>
      <c r="J29" s="232"/>
      <c r="K29" s="232"/>
      <c r="L29" s="181">
        <v>90.29</v>
      </c>
      <c r="M29" s="181"/>
      <c r="N29" s="181"/>
      <c r="O29" s="181"/>
      <c r="P29" s="178">
        <f t="shared" si="0"/>
        <v>4</v>
      </c>
      <c r="Q29" s="124">
        <f t="shared" si="1"/>
        <v>2021</v>
      </c>
      <c r="R29" s="124" t="str">
        <f t="shared" si="2"/>
        <v>Apr</v>
      </c>
      <c r="S29" s="7"/>
    </row>
    <row r="30" spans="1:19" x14ac:dyDescent="0.25">
      <c r="A30" s="269">
        <v>4138734124</v>
      </c>
      <c r="B30" s="7" t="s">
        <v>280</v>
      </c>
      <c r="D30" s="126">
        <v>44294</v>
      </c>
      <c r="E30" s="194">
        <v>44324</v>
      </c>
      <c r="F30" s="10"/>
      <c r="G30" s="10"/>
      <c r="H30" s="229">
        <v>381</v>
      </c>
      <c r="I30" s="231"/>
      <c r="J30" s="232"/>
      <c r="K30" s="232"/>
      <c r="L30" s="181">
        <v>82.99</v>
      </c>
      <c r="M30" s="181"/>
      <c r="N30" s="181"/>
      <c r="O30" s="181"/>
      <c r="P30" s="178">
        <f t="shared" si="0"/>
        <v>5</v>
      </c>
      <c r="Q30" s="124">
        <f t="shared" si="1"/>
        <v>2021</v>
      </c>
      <c r="R30" s="124" t="str">
        <f t="shared" si="2"/>
        <v>May</v>
      </c>
      <c r="S30" s="7"/>
    </row>
    <row r="31" spans="1:19" x14ac:dyDescent="0.25">
      <c r="A31" s="269">
        <v>4138734124</v>
      </c>
      <c r="B31" s="7" t="s">
        <v>280</v>
      </c>
      <c r="D31" s="126">
        <v>44324</v>
      </c>
      <c r="E31" s="194">
        <v>44355</v>
      </c>
      <c r="F31" s="10"/>
      <c r="G31" s="10"/>
      <c r="H31" s="7">
        <v>560</v>
      </c>
      <c r="I31" s="231"/>
      <c r="J31" s="232"/>
      <c r="K31" s="232"/>
      <c r="L31" s="181">
        <v>114.68</v>
      </c>
      <c r="M31" s="181"/>
      <c r="N31" s="181"/>
      <c r="O31" s="181"/>
      <c r="P31" s="178">
        <f t="shared" si="0"/>
        <v>6</v>
      </c>
      <c r="Q31" s="124">
        <f t="shared" si="1"/>
        <v>2021</v>
      </c>
      <c r="R31" s="124" t="str">
        <f t="shared" si="2"/>
        <v>Jun</v>
      </c>
      <c r="S31" s="7"/>
    </row>
    <row r="32" spans="1:19" x14ac:dyDescent="0.25">
      <c r="A32" s="269">
        <v>4138734124</v>
      </c>
      <c r="B32" s="7" t="s">
        <v>280</v>
      </c>
      <c r="D32" s="126">
        <v>44355</v>
      </c>
      <c r="E32" s="194">
        <v>44385</v>
      </c>
      <c r="F32" s="10"/>
      <c r="G32" s="10"/>
      <c r="H32" s="7">
        <v>1009</v>
      </c>
      <c r="I32" s="231"/>
      <c r="J32" s="232"/>
      <c r="K32" s="232"/>
      <c r="L32" s="181">
        <v>188.16</v>
      </c>
      <c r="M32" s="181"/>
      <c r="N32" s="181"/>
      <c r="O32" s="181"/>
      <c r="P32" s="178">
        <f t="shared" si="0"/>
        <v>7</v>
      </c>
      <c r="Q32" s="124">
        <f t="shared" si="1"/>
        <v>2021</v>
      </c>
      <c r="R32" s="124" t="str">
        <f t="shared" si="2"/>
        <v>Jul</v>
      </c>
      <c r="S32" s="7"/>
    </row>
    <row r="33" spans="1:152" x14ac:dyDescent="0.25">
      <c r="A33" s="269">
        <v>4138734124</v>
      </c>
      <c r="B33" s="7" t="s">
        <v>280</v>
      </c>
      <c r="D33" s="126">
        <v>44385</v>
      </c>
      <c r="E33" s="194">
        <v>44416</v>
      </c>
      <c r="F33" s="10"/>
      <c r="G33" s="10"/>
      <c r="H33" s="7">
        <v>1326</v>
      </c>
      <c r="I33" s="231"/>
      <c r="J33" s="232"/>
      <c r="K33" s="232"/>
      <c r="L33" s="181">
        <v>209.18</v>
      </c>
      <c r="M33" s="181"/>
      <c r="N33" s="181"/>
      <c r="O33" s="181"/>
      <c r="P33" s="178">
        <f t="shared" si="0"/>
        <v>8</v>
      </c>
      <c r="Q33" s="124">
        <f t="shared" si="1"/>
        <v>2021</v>
      </c>
      <c r="R33" s="124" t="str">
        <f t="shared" si="2"/>
        <v>Aug</v>
      </c>
      <c r="S33" s="7"/>
    </row>
    <row r="34" spans="1:152" x14ac:dyDescent="0.25">
      <c r="A34" s="269">
        <v>4138734124</v>
      </c>
      <c r="B34" s="7" t="s">
        <v>280</v>
      </c>
      <c r="D34" s="126">
        <v>44416</v>
      </c>
      <c r="E34" s="194">
        <v>44447</v>
      </c>
      <c r="F34" s="10"/>
      <c r="G34" s="10"/>
      <c r="H34" s="7">
        <v>1483</v>
      </c>
      <c r="I34" s="231"/>
      <c r="J34" s="232"/>
      <c r="K34" s="232"/>
      <c r="L34" s="181">
        <v>232.74</v>
      </c>
      <c r="M34" s="181"/>
      <c r="N34" s="181"/>
      <c r="O34" s="181"/>
      <c r="P34" s="178">
        <f t="shared" si="0"/>
        <v>9</v>
      </c>
      <c r="Q34" s="124">
        <f t="shared" si="1"/>
        <v>2021</v>
      </c>
      <c r="R34" s="124" t="str">
        <f t="shared" si="2"/>
        <v>Sep</v>
      </c>
      <c r="S34" s="7"/>
    </row>
    <row r="35" spans="1:152" s="230" customFormat="1" x14ac:dyDescent="0.25">
      <c r="A35" s="269">
        <v>4138734124</v>
      </c>
      <c r="B35" s="7" t="s">
        <v>280</v>
      </c>
      <c r="C35" s="7"/>
      <c r="D35" s="126">
        <v>44447</v>
      </c>
      <c r="E35" s="194">
        <v>44477</v>
      </c>
      <c r="F35" s="10"/>
      <c r="G35" s="10"/>
      <c r="H35" s="7">
        <v>908</v>
      </c>
      <c r="I35" s="231"/>
      <c r="J35" s="232"/>
      <c r="K35" s="232"/>
      <c r="L35" s="181">
        <v>154.91</v>
      </c>
      <c r="M35" s="181"/>
      <c r="N35" s="181"/>
      <c r="O35" s="181"/>
      <c r="P35" s="178">
        <f t="shared" si="0"/>
        <v>10</v>
      </c>
      <c r="Q35" s="124">
        <f t="shared" si="1"/>
        <v>2021</v>
      </c>
      <c r="R35" s="124" t="str">
        <f t="shared" si="2"/>
        <v>Oct</v>
      </c>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row>
    <row r="36" spans="1:152" s="230" customFormat="1" x14ac:dyDescent="0.25">
      <c r="A36" s="269">
        <v>4138734124</v>
      </c>
      <c r="B36" s="7" t="s">
        <v>280</v>
      </c>
      <c r="C36" s="7"/>
      <c r="D36" s="126">
        <v>44477</v>
      </c>
      <c r="E36" s="194">
        <v>44508</v>
      </c>
      <c r="F36" s="10"/>
      <c r="G36" s="10"/>
      <c r="H36" s="7">
        <v>595</v>
      </c>
      <c r="I36" s="231"/>
      <c r="J36" s="232"/>
      <c r="K36" s="232"/>
      <c r="L36" s="181">
        <v>109.23</v>
      </c>
      <c r="M36" s="181"/>
      <c r="N36" s="181"/>
      <c r="O36" s="181"/>
      <c r="P36" s="178">
        <f t="shared" si="0"/>
        <v>11</v>
      </c>
      <c r="Q36" s="124">
        <f t="shared" si="1"/>
        <v>2021</v>
      </c>
      <c r="R36" s="124" t="str">
        <f t="shared" si="2"/>
        <v>Nov</v>
      </c>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row>
    <row r="37" spans="1:152" x14ac:dyDescent="0.25">
      <c r="A37" s="269">
        <v>4138734124</v>
      </c>
      <c r="B37" s="7" t="s">
        <v>280</v>
      </c>
      <c r="D37" s="126">
        <v>44508</v>
      </c>
      <c r="E37" s="194">
        <v>44538</v>
      </c>
      <c r="F37" s="10"/>
      <c r="G37" s="10"/>
      <c r="H37" s="229">
        <v>723</v>
      </c>
      <c r="I37" s="231"/>
      <c r="J37" s="232"/>
      <c r="K37" s="232"/>
      <c r="L37" s="181">
        <v>127.74</v>
      </c>
      <c r="M37" s="181"/>
      <c r="N37" s="181"/>
      <c r="O37" s="181"/>
      <c r="P37" s="178">
        <f t="shared" si="0"/>
        <v>12</v>
      </c>
      <c r="Q37" s="124">
        <f t="shared" si="1"/>
        <v>2021</v>
      </c>
      <c r="R37" s="124" t="str">
        <f t="shared" si="2"/>
        <v>Dec</v>
      </c>
      <c r="S37" s="7"/>
    </row>
    <row r="38" spans="1:152" x14ac:dyDescent="0.25">
      <c r="A38" s="269">
        <v>4138734124</v>
      </c>
      <c r="B38" s="7" t="s">
        <v>280</v>
      </c>
      <c r="D38" s="126">
        <v>44538</v>
      </c>
      <c r="E38" s="194">
        <v>44569</v>
      </c>
      <c r="F38" s="10"/>
      <c r="G38" s="10"/>
      <c r="H38" s="7">
        <v>687</v>
      </c>
      <c r="I38" s="232"/>
      <c r="J38" s="232"/>
      <c r="K38" s="232"/>
      <c r="L38" s="181">
        <v>118.63</v>
      </c>
      <c r="M38" s="181"/>
      <c r="N38" s="181"/>
      <c r="O38" s="181"/>
      <c r="P38" s="178">
        <f t="shared" si="0"/>
        <v>1</v>
      </c>
      <c r="Q38" s="124">
        <f t="shared" si="1"/>
        <v>2022</v>
      </c>
      <c r="R38" s="124" t="str">
        <f t="shared" si="2"/>
        <v>Jan</v>
      </c>
      <c r="S38" s="7"/>
    </row>
    <row r="39" spans="1:152" x14ac:dyDescent="0.25">
      <c r="A39" s="269">
        <v>4138734124</v>
      </c>
      <c r="B39" s="7" t="s">
        <v>280</v>
      </c>
      <c r="D39" s="126">
        <v>44569</v>
      </c>
      <c r="E39" s="194">
        <v>44600</v>
      </c>
      <c r="F39" s="10"/>
      <c r="G39" s="10"/>
      <c r="H39" s="7">
        <v>738</v>
      </c>
      <c r="I39" s="232"/>
      <c r="J39" s="232"/>
      <c r="K39" s="232"/>
      <c r="L39" s="181">
        <v>125.92</v>
      </c>
      <c r="M39" s="181"/>
      <c r="N39" s="181"/>
      <c r="O39" s="181"/>
      <c r="P39" s="178">
        <f t="shared" si="0"/>
        <v>2</v>
      </c>
      <c r="Q39" s="124">
        <f t="shared" si="1"/>
        <v>2022</v>
      </c>
      <c r="R39" s="124" t="str">
        <f t="shared" si="2"/>
        <v>Feb</v>
      </c>
      <c r="S39" s="7"/>
      <c r="U39" s="32" t="s">
        <v>288</v>
      </c>
      <c r="V39" s="32" t="s">
        <v>290</v>
      </c>
      <c r="W39" s="32" t="s">
        <v>289</v>
      </c>
      <c r="X39" s="32" t="s">
        <v>290</v>
      </c>
    </row>
    <row r="40" spans="1:152" x14ac:dyDescent="0.25">
      <c r="A40" s="269">
        <v>6938734113</v>
      </c>
      <c r="B40" s="7" t="s">
        <v>263</v>
      </c>
      <c r="D40" s="265">
        <v>43466</v>
      </c>
      <c r="E40" s="265">
        <v>43474</v>
      </c>
      <c r="F40" s="10"/>
      <c r="G40" s="10"/>
      <c r="H40" s="7">
        <v>1793.6</v>
      </c>
      <c r="I40" s="232"/>
      <c r="J40" s="232"/>
      <c r="K40" s="232"/>
      <c r="L40" s="181">
        <v>297.92</v>
      </c>
      <c r="M40" s="181"/>
      <c r="N40" s="181"/>
      <c r="O40" s="181"/>
      <c r="P40" s="178">
        <f t="shared" si="0"/>
        <v>1</v>
      </c>
      <c r="Q40" s="124">
        <f t="shared" si="1"/>
        <v>2019</v>
      </c>
      <c r="R40" s="124" t="str">
        <f t="shared" si="2"/>
        <v>Jan</v>
      </c>
      <c r="S40" s="7"/>
      <c r="U40" s="266">
        <v>4720</v>
      </c>
      <c r="V40" s="7">
        <f>U40*0.38</f>
        <v>1793.6</v>
      </c>
      <c r="W40" s="266">
        <v>784</v>
      </c>
      <c r="X40" s="7">
        <f>W40*0.38</f>
        <v>297.92</v>
      </c>
    </row>
    <row r="41" spans="1:152" x14ac:dyDescent="0.25">
      <c r="A41" s="269">
        <v>6938734113</v>
      </c>
      <c r="B41" s="7" t="s">
        <v>263</v>
      </c>
      <c r="D41" s="265">
        <v>43474</v>
      </c>
      <c r="E41" s="265">
        <v>43503</v>
      </c>
      <c r="F41" s="10"/>
      <c r="G41" s="10"/>
      <c r="H41" s="7">
        <v>1793.6</v>
      </c>
      <c r="I41" s="232"/>
      <c r="J41" s="232"/>
      <c r="K41" s="232"/>
      <c r="L41" s="181">
        <v>303.06899999999996</v>
      </c>
      <c r="M41" s="181"/>
      <c r="N41" s="181"/>
      <c r="O41" s="181"/>
      <c r="P41" s="178">
        <f t="shared" si="0"/>
        <v>2</v>
      </c>
      <c r="Q41" s="124">
        <f t="shared" si="1"/>
        <v>2019</v>
      </c>
      <c r="R41" s="124" t="str">
        <f t="shared" si="2"/>
        <v>Feb</v>
      </c>
      <c r="S41" s="7"/>
      <c r="U41" s="266">
        <v>4720</v>
      </c>
      <c r="V41" s="7">
        <f t="shared" ref="V41:V87" si="3">U41*0.38</f>
        <v>1793.6</v>
      </c>
      <c r="W41" s="266">
        <v>797.55</v>
      </c>
      <c r="X41" s="7">
        <f t="shared" ref="X41:X87" si="4">W41*0.38</f>
        <v>303.06899999999996</v>
      </c>
    </row>
    <row r="42" spans="1:152" x14ac:dyDescent="0.25">
      <c r="A42" s="269">
        <v>6938734113</v>
      </c>
      <c r="B42" s="7" t="s">
        <v>263</v>
      </c>
      <c r="D42" s="265">
        <v>43503</v>
      </c>
      <c r="E42" s="265">
        <v>43532</v>
      </c>
      <c r="F42" s="10"/>
      <c r="G42" s="10"/>
      <c r="H42" s="229">
        <v>1732.8</v>
      </c>
      <c r="I42" s="231"/>
      <c r="J42" s="232"/>
      <c r="K42" s="232"/>
      <c r="L42" s="181">
        <v>302.49899999999997</v>
      </c>
      <c r="M42" s="181"/>
      <c r="N42" s="181"/>
      <c r="O42" s="181"/>
      <c r="P42" s="178">
        <f t="shared" si="0"/>
        <v>3</v>
      </c>
      <c r="Q42" s="124">
        <f t="shared" si="1"/>
        <v>2019</v>
      </c>
      <c r="R42" s="124" t="str">
        <f t="shared" si="2"/>
        <v>Mar</v>
      </c>
      <c r="S42" s="7"/>
      <c r="U42" s="266">
        <v>4560</v>
      </c>
      <c r="V42" s="7">
        <f t="shared" si="3"/>
        <v>1732.8</v>
      </c>
      <c r="W42" s="266">
        <v>796.05</v>
      </c>
      <c r="X42" s="7">
        <f t="shared" si="4"/>
        <v>302.49899999999997</v>
      </c>
    </row>
    <row r="43" spans="1:152" x14ac:dyDescent="0.25">
      <c r="A43" s="269">
        <v>6938734113</v>
      </c>
      <c r="B43" s="7" t="s">
        <v>263</v>
      </c>
      <c r="D43" s="265">
        <v>43532</v>
      </c>
      <c r="E43" s="265">
        <v>43564</v>
      </c>
      <c r="F43" s="10"/>
      <c r="G43" s="10"/>
      <c r="H43" s="7">
        <v>1702.4</v>
      </c>
      <c r="I43" s="231"/>
      <c r="J43" s="232"/>
      <c r="K43" s="232"/>
      <c r="L43" s="181">
        <v>277.63940000000002</v>
      </c>
      <c r="M43" s="181"/>
      <c r="N43" s="181"/>
      <c r="O43" s="181"/>
      <c r="P43" s="178">
        <f t="shared" si="0"/>
        <v>4</v>
      </c>
      <c r="Q43" s="124">
        <f t="shared" si="1"/>
        <v>2019</v>
      </c>
      <c r="R43" s="124" t="str">
        <f t="shared" si="2"/>
        <v>Apr</v>
      </c>
      <c r="S43" s="7"/>
      <c r="U43" s="266">
        <v>4480</v>
      </c>
      <c r="V43" s="7">
        <f t="shared" si="3"/>
        <v>1702.4</v>
      </c>
      <c r="W43" s="266">
        <v>730.63</v>
      </c>
      <c r="X43" s="7">
        <f t="shared" si="4"/>
        <v>277.63940000000002</v>
      </c>
    </row>
    <row r="44" spans="1:152" x14ac:dyDescent="0.25">
      <c r="A44" s="269">
        <v>6938734113</v>
      </c>
      <c r="B44" s="7" t="s">
        <v>263</v>
      </c>
      <c r="D44" s="265">
        <v>43564</v>
      </c>
      <c r="E44" s="265">
        <v>43593</v>
      </c>
      <c r="F44" s="10"/>
      <c r="G44" s="10"/>
      <c r="H44" s="7">
        <v>1611.2</v>
      </c>
      <c r="I44" s="231"/>
      <c r="J44" s="232"/>
      <c r="K44" s="232"/>
      <c r="L44" s="181">
        <v>273.20100000000002</v>
      </c>
      <c r="M44" s="181"/>
      <c r="N44" s="181"/>
      <c r="O44" s="181"/>
      <c r="P44" s="178">
        <f t="shared" si="0"/>
        <v>5</v>
      </c>
      <c r="Q44" s="124">
        <f t="shared" si="1"/>
        <v>2019</v>
      </c>
      <c r="R44" s="124" t="str">
        <f t="shared" si="2"/>
        <v>May</v>
      </c>
      <c r="S44" s="7"/>
      <c r="U44" s="266">
        <v>4240</v>
      </c>
      <c r="V44" s="7">
        <f t="shared" si="3"/>
        <v>1611.2</v>
      </c>
      <c r="W44" s="266">
        <v>718.95</v>
      </c>
      <c r="X44" s="7">
        <f t="shared" si="4"/>
        <v>273.20100000000002</v>
      </c>
    </row>
    <row r="45" spans="1:152" x14ac:dyDescent="0.25">
      <c r="A45" s="269">
        <v>6938734113</v>
      </c>
      <c r="B45" s="7" t="s">
        <v>263</v>
      </c>
      <c r="D45" s="265">
        <v>43593</v>
      </c>
      <c r="E45" s="265">
        <v>43627</v>
      </c>
      <c r="F45" s="10"/>
      <c r="G45" s="10"/>
      <c r="H45" s="7">
        <v>1520</v>
      </c>
      <c r="I45" s="231"/>
      <c r="J45" s="232"/>
      <c r="K45" s="232"/>
      <c r="L45" s="181">
        <v>254.6</v>
      </c>
      <c r="M45" s="181"/>
      <c r="N45" s="181"/>
      <c r="O45" s="181"/>
      <c r="P45" s="178">
        <f t="shared" si="0"/>
        <v>6</v>
      </c>
      <c r="Q45" s="124">
        <f t="shared" si="1"/>
        <v>2019</v>
      </c>
      <c r="R45" s="124" t="str">
        <f t="shared" si="2"/>
        <v>Jun</v>
      </c>
      <c r="S45" s="7"/>
      <c r="U45" s="266">
        <v>4000</v>
      </c>
      <c r="V45" s="7">
        <f t="shared" si="3"/>
        <v>1520</v>
      </c>
      <c r="W45" s="266">
        <v>670</v>
      </c>
      <c r="X45" s="7">
        <f t="shared" si="4"/>
        <v>254.6</v>
      </c>
    </row>
    <row r="46" spans="1:152" x14ac:dyDescent="0.25">
      <c r="A46" s="269">
        <v>6938734113</v>
      </c>
      <c r="B46" s="7" t="s">
        <v>263</v>
      </c>
      <c r="D46" s="265">
        <v>43627</v>
      </c>
      <c r="E46" s="265">
        <v>43656</v>
      </c>
      <c r="F46" s="10"/>
      <c r="G46" s="10"/>
      <c r="H46" s="7">
        <v>1580.8</v>
      </c>
      <c r="I46" s="231"/>
      <c r="J46" s="232"/>
      <c r="K46" s="232"/>
      <c r="L46" s="181">
        <v>542.73879999999997</v>
      </c>
      <c r="M46" s="181"/>
      <c r="N46" s="181"/>
      <c r="O46" s="181"/>
      <c r="P46" s="178">
        <f t="shared" si="0"/>
        <v>7</v>
      </c>
      <c r="Q46" s="124">
        <f t="shared" si="1"/>
        <v>2019</v>
      </c>
      <c r="R46" s="124" t="str">
        <f t="shared" si="2"/>
        <v>Jul</v>
      </c>
      <c r="S46" s="7"/>
      <c r="U46" s="266">
        <v>4160</v>
      </c>
      <c r="V46" s="7">
        <f t="shared" si="3"/>
        <v>1580.8</v>
      </c>
      <c r="W46" s="266">
        <v>1428.26</v>
      </c>
      <c r="X46" s="7">
        <f t="shared" si="4"/>
        <v>542.73879999999997</v>
      </c>
    </row>
    <row r="47" spans="1:152" x14ac:dyDescent="0.25">
      <c r="A47" s="269">
        <v>6938734113</v>
      </c>
      <c r="B47" s="7" t="s">
        <v>263</v>
      </c>
      <c r="D47" s="265">
        <v>43656</v>
      </c>
      <c r="E47" s="265">
        <v>43689</v>
      </c>
      <c r="F47" s="10"/>
      <c r="G47" s="10"/>
      <c r="H47" s="7">
        <v>1976</v>
      </c>
      <c r="I47" s="231"/>
      <c r="J47" s="232"/>
      <c r="K47" s="232"/>
      <c r="L47" s="181">
        <v>333.33980000000003</v>
      </c>
      <c r="M47" s="181"/>
      <c r="N47" s="181"/>
      <c r="O47" s="181"/>
      <c r="P47" s="178">
        <f t="shared" si="0"/>
        <v>8</v>
      </c>
      <c r="Q47" s="124">
        <f t="shared" si="1"/>
        <v>2019</v>
      </c>
      <c r="R47" s="124" t="str">
        <f t="shared" si="2"/>
        <v>Aug</v>
      </c>
      <c r="S47" s="7"/>
      <c r="U47" s="266">
        <v>5200</v>
      </c>
      <c r="V47" s="7">
        <f t="shared" si="3"/>
        <v>1976</v>
      </c>
      <c r="W47" s="266">
        <v>877.21</v>
      </c>
      <c r="X47" s="7">
        <f t="shared" si="4"/>
        <v>333.33980000000003</v>
      </c>
    </row>
    <row r="48" spans="1:152" x14ac:dyDescent="0.25">
      <c r="A48" s="269">
        <v>6938734113</v>
      </c>
      <c r="B48" s="7" t="s">
        <v>263</v>
      </c>
      <c r="D48" s="265">
        <v>43689</v>
      </c>
      <c r="E48" s="265">
        <v>43718</v>
      </c>
      <c r="F48" s="10"/>
      <c r="G48" s="10"/>
      <c r="H48" s="7">
        <v>1854.4</v>
      </c>
      <c r="I48" s="231"/>
      <c r="J48" s="232"/>
      <c r="K48" s="232"/>
      <c r="L48" s="181">
        <v>311.6798</v>
      </c>
      <c r="M48" s="181"/>
      <c r="N48" s="181"/>
      <c r="O48" s="181"/>
      <c r="P48" s="178">
        <f t="shared" si="0"/>
        <v>9</v>
      </c>
      <c r="Q48" s="124">
        <f t="shared" si="1"/>
        <v>2019</v>
      </c>
      <c r="R48" s="124" t="str">
        <f t="shared" si="2"/>
        <v>Sep</v>
      </c>
      <c r="S48" s="7"/>
      <c r="U48" s="266">
        <v>4880</v>
      </c>
      <c r="V48" s="7">
        <f t="shared" si="3"/>
        <v>1854.4</v>
      </c>
      <c r="W48" s="266">
        <v>820.21</v>
      </c>
      <c r="X48" s="7">
        <f t="shared" si="4"/>
        <v>311.6798</v>
      </c>
    </row>
    <row r="49" spans="1:24" x14ac:dyDescent="0.25">
      <c r="A49" s="269">
        <v>6938734113</v>
      </c>
      <c r="B49" s="7" t="s">
        <v>263</v>
      </c>
      <c r="D49" s="265">
        <v>43718</v>
      </c>
      <c r="E49" s="265">
        <v>43747</v>
      </c>
      <c r="F49" s="10"/>
      <c r="G49" s="10"/>
      <c r="H49" s="7">
        <v>1459.2</v>
      </c>
      <c r="I49" s="231"/>
      <c r="J49" s="232"/>
      <c r="K49" s="232"/>
      <c r="L49" s="181">
        <v>273.03000000000003</v>
      </c>
      <c r="M49" s="181"/>
      <c r="N49" s="181"/>
      <c r="O49" s="181"/>
      <c r="P49" s="178">
        <f t="shared" si="0"/>
        <v>10</v>
      </c>
      <c r="Q49" s="124">
        <f t="shared" si="1"/>
        <v>2019</v>
      </c>
      <c r="R49" s="124" t="str">
        <f t="shared" si="2"/>
        <v>Oct</v>
      </c>
      <c r="S49" s="7"/>
      <c r="U49" s="266">
        <v>3840</v>
      </c>
      <c r="V49" s="7">
        <f t="shared" si="3"/>
        <v>1459.2</v>
      </c>
      <c r="W49" s="266">
        <v>718.5</v>
      </c>
      <c r="X49" s="7">
        <f t="shared" si="4"/>
        <v>273.03000000000003</v>
      </c>
    </row>
    <row r="50" spans="1:24" x14ac:dyDescent="0.25">
      <c r="A50" s="269">
        <v>6938734113</v>
      </c>
      <c r="B50" s="7" t="s">
        <v>263</v>
      </c>
      <c r="D50" s="265">
        <v>43747</v>
      </c>
      <c r="E50" s="265">
        <v>43776</v>
      </c>
      <c r="F50" s="10"/>
      <c r="G50" s="10"/>
      <c r="H50" s="7">
        <v>1580.8</v>
      </c>
      <c r="I50" s="232"/>
      <c r="J50" s="232"/>
      <c r="K50" s="232"/>
      <c r="L50" s="181">
        <v>269.1198</v>
      </c>
      <c r="M50" s="181"/>
      <c r="N50" s="181"/>
      <c r="O50" s="181"/>
      <c r="P50" s="178">
        <f t="shared" si="0"/>
        <v>11</v>
      </c>
      <c r="Q50" s="124">
        <f t="shared" si="1"/>
        <v>2019</v>
      </c>
      <c r="R50" s="124" t="str">
        <f t="shared" si="2"/>
        <v>Nov</v>
      </c>
      <c r="S50" s="7"/>
      <c r="U50" s="266">
        <v>4160</v>
      </c>
      <c r="V50" s="7">
        <f t="shared" si="3"/>
        <v>1580.8</v>
      </c>
      <c r="W50" s="266">
        <v>708.21</v>
      </c>
      <c r="X50" s="7">
        <f t="shared" si="4"/>
        <v>269.1198</v>
      </c>
    </row>
    <row r="51" spans="1:24" x14ac:dyDescent="0.25">
      <c r="A51" s="269">
        <v>6938734113</v>
      </c>
      <c r="B51" s="7" t="s">
        <v>263</v>
      </c>
      <c r="D51" s="265">
        <v>43776</v>
      </c>
      <c r="E51" s="265">
        <v>43808</v>
      </c>
      <c r="F51" s="10"/>
      <c r="G51" s="10"/>
      <c r="H51" s="229">
        <v>1824</v>
      </c>
      <c r="I51" s="232"/>
      <c r="J51" s="232"/>
      <c r="K51" s="232"/>
      <c r="L51" s="181">
        <v>330.15160000000003</v>
      </c>
      <c r="M51" s="181"/>
      <c r="N51" s="181"/>
      <c r="O51" s="181"/>
      <c r="P51" s="178">
        <f t="shared" si="0"/>
        <v>12</v>
      </c>
      <c r="Q51" s="124">
        <f t="shared" si="1"/>
        <v>2019</v>
      </c>
      <c r="R51" s="124" t="str">
        <f t="shared" si="2"/>
        <v>Dec</v>
      </c>
      <c r="S51" s="7"/>
      <c r="U51" s="266">
        <v>4800</v>
      </c>
      <c r="V51" s="7">
        <f t="shared" si="3"/>
        <v>1824</v>
      </c>
      <c r="W51" s="266">
        <v>868.82</v>
      </c>
      <c r="X51" s="7">
        <f t="shared" si="4"/>
        <v>330.15160000000003</v>
      </c>
    </row>
    <row r="52" spans="1:24" x14ac:dyDescent="0.25">
      <c r="A52" s="269">
        <v>6938734113</v>
      </c>
      <c r="B52" s="7" t="s">
        <v>263</v>
      </c>
      <c r="D52" s="265">
        <v>43808</v>
      </c>
      <c r="E52" s="265">
        <v>43839</v>
      </c>
      <c r="F52" s="10"/>
      <c r="G52" s="10"/>
      <c r="H52" s="229">
        <v>1763.2</v>
      </c>
      <c r="I52" s="232"/>
      <c r="J52" s="232"/>
      <c r="K52" s="232"/>
      <c r="L52" s="181">
        <v>316.41079999999999</v>
      </c>
      <c r="M52" s="181"/>
      <c r="N52" s="181"/>
      <c r="O52" s="181"/>
      <c r="P52" s="178">
        <f t="shared" si="0"/>
        <v>1</v>
      </c>
      <c r="Q52" s="124">
        <f t="shared" si="1"/>
        <v>2020</v>
      </c>
      <c r="R52" s="124" t="str">
        <f t="shared" si="2"/>
        <v>Jan</v>
      </c>
      <c r="S52" s="7"/>
      <c r="U52" s="266">
        <v>4640</v>
      </c>
      <c r="V52" s="7">
        <f t="shared" si="3"/>
        <v>1763.2</v>
      </c>
      <c r="W52" s="266">
        <v>832.66</v>
      </c>
      <c r="X52" s="7">
        <f t="shared" si="4"/>
        <v>316.41079999999999</v>
      </c>
    </row>
    <row r="53" spans="1:24" x14ac:dyDescent="0.25">
      <c r="A53" s="269">
        <v>6938734113</v>
      </c>
      <c r="B53" s="7" t="s">
        <v>263</v>
      </c>
      <c r="D53" s="265">
        <v>43839</v>
      </c>
      <c r="E53" s="265">
        <v>43868</v>
      </c>
      <c r="F53" s="10"/>
      <c r="G53" s="10"/>
      <c r="H53" s="229">
        <v>1702.4</v>
      </c>
      <c r="I53" s="232"/>
      <c r="J53" s="232"/>
      <c r="K53" s="232"/>
      <c r="L53" s="181">
        <v>319.8802</v>
      </c>
      <c r="M53" s="181"/>
      <c r="N53" s="181"/>
      <c r="O53" s="181"/>
      <c r="P53" s="178">
        <f t="shared" si="0"/>
        <v>2</v>
      </c>
      <c r="Q53" s="124">
        <f t="shared" si="1"/>
        <v>2020</v>
      </c>
      <c r="R53" s="124" t="str">
        <f t="shared" si="2"/>
        <v>Feb</v>
      </c>
      <c r="S53" s="7"/>
      <c r="U53" s="266">
        <v>4480</v>
      </c>
      <c r="V53" s="7">
        <f t="shared" si="3"/>
        <v>1702.4</v>
      </c>
      <c r="W53" s="266">
        <v>841.79</v>
      </c>
      <c r="X53" s="7">
        <f t="shared" si="4"/>
        <v>319.8802</v>
      </c>
    </row>
    <row r="54" spans="1:24" x14ac:dyDescent="0.25">
      <c r="A54" s="269">
        <v>6938734113</v>
      </c>
      <c r="B54" s="7" t="s">
        <v>263</v>
      </c>
      <c r="D54" s="265">
        <v>43868</v>
      </c>
      <c r="E54" s="265">
        <v>43900</v>
      </c>
      <c r="F54" s="10"/>
      <c r="G54" s="10"/>
      <c r="H54" s="229">
        <v>1732.8</v>
      </c>
      <c r="I54" s="231"/>
      <c r="J54" s="232"/>
      <c r="K54" s="232"/>
      <c r="L54" s="181">
        <v>310.93880000000001</v>
      </c>
      <c r="M54" s="181"/>
      <c r="N54" s="181"/>
      <c r="O54" s="181"/>
      <c r="P54" s="178">
        <f t="shared" si="0"/>
        <v>3</v>
      </c>
      <c r="Q54" s="124">
        <f t="shared" si="1"/>
        <v>2020</v>
      </c>
      <c r="R54" s="124" t="str">
        <f t="shared" si="2"/>
        <v>Mar</v>
      </c>
      <c r="S54" s="7"/>
      <c r="U54" s="266">
        <v>4560</v>
      </c>
      <c r="V54" s="7">
        <f t="shared" si="3"/>
        <v>1732.8</v>
      </c>
      <c r="W54" s="266">
        <v>818.26</v>
      </c>
      <c r="X54" s="7">
        <f t="shared" si="4"/>
        <v>310.93880000000001</v>
      </c>
    </row>
    <row r="55" spans="1:24" x14ac:dyDescent="0.25">
      <c r="A55" s="269">
        <v>6938734113</v>
      </c>
      <c r="B55" s="7" t="s">
        <v>263</v>
      </c>
      <c r="D55" s="265">
        <v>43900</v>
      </c>
      <c r="E55" s="265">
        <v>43929</v>
      </c>
      <c r="F55" s="10"/>
      <c r="G55" s="10"/>
      <c r="H55" s="229">
        <v>1428.8</v>
      </c>
      <c r="I55" s="231"/>
      <c r="J55" s="232"/>
      <c r="K55" s="232"/>
      <c r="L55" s="181">
        <v>258.7002</v>
      </c>
      <c r="M55" s="181"/>
      <c r="N55" s="181"/>
      <c r="O55" s="181"/>
      <c r="P55" s="178">
        <f t="shared" si="0"/>
        <v>4</v>
      </c>
      <c r="Q55" s="124">
        <f t="shared" si="1"/>
        <v>2020</v>
      </c>
      <c r="R55" s="124" t="str">
        <f t="shared" si="2"/>
        <v>Apr</v>
      </c>
      <c r="S55" s="7"/>
      <c r="U55" s="266">
        <v>3760</v>
      </c>
      <c r="V55" s="7">
        <f t="shared" si="3"/>
        <v>1428.8</v>
      </c>
      <c r="W55" s="266">
        <v>680.79</v>
      </c>
      <c r="X55" s="7">
        <f t="shared" si="4"/>
        <v>258.7002</v>
      </c>
    </row>
    <row r="56" spans="1:24" x14ac:dyDescent="0.25">
      <c r="A56" s="269">
        <v>6938734113</v>
      </c>
      <c r="B56" s="7" t="s">
        <v>263</v>
      </c>
      <c r="D56" s="265">
        <v>43929</v>
      </c>
      <c r="E56" s="265">
        <v>43959</v>
      </c>
      <c r="F56" s="10"/>
      <c r="G56" s="10"/>
      <c r="H56" s="229">
        <v>1337.6</v>
      </c>
      <c r="I56" s="231"/>
      <c r="J56" s="232"/>
      <c r="K56" s="232"/>
      <c r="L56" s="181">
        <v>238.62860000000001</v>
      </c>
      <c r="M56" s="181"/>
      <c r="N56" s="181"/>
      <c r="O56" s="181"/>
      <c r="P56" s="178">
        <f t="shared" si="0"/>
        <v>5</v>
      </c>
      <c r="Q56" s="124">
        <f t="shared" si="1"/>
        <v>2020</v>
      </c>
      <c r="R56" s="124" t="str">
        <f t="shared" si="2"/>
        <v>May</v>
      </c>
      <c r="S56" s="7"/>
      <c r="U56" s="266">
        <v>3520</v>
      </c>
      <c r="V56" s="7">
        <f t="shared" si="3"/>
        <v>1337.6</v>
      </c>
      <c r="W56" s="266">
        <v>627.97</v>
      </c>
      <c r="X56" s="7">
        <f t="shared" si="4"/>
        <v>238.62860000000001</v>
      </c>
    </row>
    <row r="57" spans="1:24" x14ac:dyDescent="0.25">
      <c r="A57" s="269">
        <v>6938734113</v>
      </c>
      <c r="B57" s="7" t="s">
        <v>263</v>
      </c>
      <c r="D57" s="265">
        <v>43959</v>
      </c>
      <c r="E57" s="265">
        <v>43991</v>
      </c>
      <c r="F57" s="10"/>
      <c r="G57" s="10"/>
      <c r="H57" s="229">
        <v>1459.2</v>
      </c>
      <c r="I57" s="231"/>
      <c r="J57" s="232"/>
      <c r="K57" s="232"/>
      <c r="L57" s="181">
        <v>255.29920000000001</v>
      </c>
      <c r="M57" s="181"/>
      <c r="N57" s="181"/>
      <c r="O57" s="181"/>
      <c r="P57" s="178">
        <f t="shared" si="0"/>
        <v>6</v>
      </c>
      <c r="Q57" s="124">
        <f t="shared" si="1"/>
        <v>2020</v>
      </c>
      <c r="R57" s="124" t="str">
        <f t="shared" si="2"/>
        <v>Jun</v>
      </c>
      <c r="S57" s="7"/>
      <c r="U57" s="266">
        <v>3840</v>
      </c>
      <c r="V57" s="7">
        <f t="shared" si="3"/>
        <v>1459.2</v>
      </c>
      <c r="W57" s="266">
        <v>671.84</v>
      </c>
      <c r="X57" s="7">
        <f t="shared" si="4"/>
        <v>255.29920000000001</v>
      </c>
    </row>
    <row r="58" spans="1:24" x14ac:dyDescent="0.25">
      <c r="A58" s="269">
        <v>6938734113</v>
      </c>
      <c r="B58" s="7" t="s">
        <v>263</v>
      </c>
      <c r="D58" s="265">
        <v>43991</v>
      </c>
      <c r="E58" s="265">
        <v>44022</v>
      </c>
      <c r="F58" s="10"/>
      <c r="G58" s="10"/>
      <c r="H58" s="229">
        <v>1793.6</v>
      </c>
      <c r="I58" s="231"/>
      <c r="J58" s="232"/>
      <c r="K58" s="232"/>
      <c r="L58" s="181">
        <v>300.67880000000002</v>
      </c>
      <c r="M58" s="181"/>
      <c r="N58" s="181"/>
      <c r="O58" s="181"/>
      <c r="P58" s="178">
        <f t="shared" si="0"/>
        <v>7</v>
      </c>
      <c r="Q58" s="124">
        <f t="shared" si="1"/>
        <v>2020</v>
      </c>
      <c r="R58" s="124" t="str">
        <f t="shared" si="2"/>
        <v>Jul</v>
      </c>
      <c r="S58" s="7"/>
      <c r="U58" s="266">
        <v>4720</v>
      </c>
      <c r="V58" s="7">
        <f t="shared" si="3"/>
        <v>1793.6</v>
      </c>
      <c r="W58" s="266">
        <v>791.26</v>
      </c>
      <c r="X58" s="7">
        <f t="shared" si="4"/>
        <v>300.67880000000002</v>
      </c>
    </row>
    <row r="59" spans="1:24" x14ac:dyDescent="0.25">
      <c r="A59" s="269">
        <v>6938734113</v>
      </c>
      <c r="B59" s="7" t="s">
        <v>263</v>
      </c>
      <c r="D59" s="265">
        <v>44022</v>
      </c>
      <c r="E59" s="265">
        <v>44050</v>
      </c>
      <c r="F59" s="10"/>
      <c r="G59" s="10"/>
      <c r="H59" s="229">
        <v>2280</v>
      </c>
      <c r="I59" s="231"/>
      <c r="J59" s="232"/>
      <c r="K59" s="232"/>
      <c r="L59" s="181">
        <v>351.40120000000002</v>
      </c>
      <c r="M59" s="181"/>
      <c r="N59" s="181"/>
      <c r="O59" s="181"/>
      <c r="P59" s="178">
        <f t="shared" si="0"/>
        <v>8</v>
      </c>
      <c r="Q59" s="124">
        <f t="shared" si="1"/>
        <v>2020</v>
      </c>
      <c r="R59" s="124" t="str">
        <f t="shared" si="2"/>
        <v>Aug</v>
      </c>
      <c r="S59" s="7"/>
      <c r="U59" s="266">
        <v>6000</v>
      </c>
      <c r="V59" s="7">
        <f t="shared" si="3"/>
        <v>2280</v>
      </c>
      <c r="W59" s="266">
        <v>924.74</v>
      </c>
      <c r="X59" s="7">
        <f t="shared" si="4"/>
        <v>351.40120000000002</v>
      </c>
    </row>
    <row r="60" spans="1:24" x14ac:dyDescent="0.25">
      <c r="A60" s="269">
        <v>6938734113</v>
      </c>
      <c r="B60" s="7" t="s">
        <v>263</v>
      </c>
      <c r="D60" s="265">
        <v>44050</v>
      </c>
      <c r="E60" s="265">
        <v>44083</v>
      </c>
      <c r="F60" s="10"/>
      <c r="G60" s="10"/>
      <c r="H60" s="229">
        <v>1337.6</v>
      </c>
      <c r="I60" s="231"/>
      <c r="J60" s="232"/>
      <c r="K60" s="232"/>
      <c r="L60" s="181">
        <v>332.35180000000003</v>
      </c>
      <c r="M60" s="181"/>
      <c r="N60" s="181"/>
      <c r="O60" s="181"/>
      <c r="P60" s="178">
        <f t="shared" si="0"/>
        <v>9</v>
      </c>
      <c r="Q60" s="124">
        <f t="shared" si="1"/>
        <v>2020</v>
      </c>
      <c r="R60" s="124" t="str">
        <f t="shared" si="2"/>
        <v>Sep</v>
      </c>
      <c r="S60" s="7"/>
      <c r="U60" s="266">
        <v>3520</v>
      </c>
      <c r="V60" s="7">
        <f t="shared" si="3"/>
        <v>1337.6</v>
      </c>
      <c r="W60" s="266">
        <v>874.61</v>
      </c>
      <c r="X60" s="7">
        <f t="shared" si="4"/>
        <v>332.35180000000003</v>
      </c>
    </row>
    <row r="61" spans="1:24" x14ac:dyDescent="0.25">
      <c r="A61" s="269">
        <v>6938734113</v>
      </c>
      <c r="B61" s="7" t="s">
        <v>263</v>
      </c>
      <c r="D61" s="265">
        <v>44083</v>
      </c>
      <c r="E61" s="265">
        <v>44110</v>
      </c>
      <c r="F61" s="10"/>
      <c r="G61" s="10"/>
      <c r="H61" s="229">
        <v>1459.2</v>
      </c>
      <c r="I61" s="231"/>
      <c r="J61" s="232"/>
      <c r="K61" s="232"/>
      <c r="L61" s="181">
        <v>217.81980000000001</v>
      </c>
      <c r="M61" s="181"/>
      <c r="N61" s="181"/>
      <c r="O61" s="181"/>
      <c r="P61" s="178">
        <f t="shared" si="0"/>
        <v>10</v>
      </c>
      <c r="Q61" s="124">
        <f t="shared" si="1"/>
        <v>2020</v>
      </c>
      <c r="R61" s="124" t="str">
        <f t="shared" si="2"/>
        <v>Oct</v>
      </c>
      <c r="S61" s="7"/>
      <c r="U61" s="266">
        <v>3840</v>
      </c>
      <c r="V61" s="7">
        <f t="shared" si="3"/>
        <v>1459.2</v>
      </c>
      <c r="W61" s="266">
        <v>573.21</v>
      </c>
      <c r="X61" s="7">
        <f t="shared" si="4"/>
        <v>217.81980000000001</v>
      </c>
    </row>
    <row r="62" spans="1:24" x14ac:dyDescent="0.25">
      <c r="A62" s="269">
        <v>6938734113</v>
      </c>
      <c r="B62" s="7" t="s">
        <v>263</v>
      </c>
      <c r="D62" s="265">
        <v>44110</v>
      </c>
      <c r="E62" s="265">
        <v>44140</v>
      </c>
      <c r="F62" s="10"/>
      <c r="G62" s="10"/>
      <c r="H62" s="7">
        <v>1459.2</v>
      </c>
      <c r="I62" s="231"/>
      <c r="J62" s="232"/>
      <c r="K62" s="232"/>
      <c r="L62" s="181">
        <v>236.21940000000001</v>
      </c>
      <c r="M62" s="181"/>
      <c r="N62" s="181"/>
      <c r="O62" s="181"/>
      <c r="P62" s="233">
        <f t="shared" si="0"/>
        <v>11</v>
      </c>
      <c r="Q62" s="134">
        <f t="shared" si="1"/>
        <v>2020</v>
      </c>
      <c r="R62" s="134" t="str">
        <f t="shared" si="2"/>
        <v>Nov</v>
      </c>
      <c r="S62" s="7"/>
      <c r="U62" s="266">
        <v>3840</v>
      </c>
      <c r="V62" s="7">
        <f t="shared" si="3"/>
        <v>1459.2</v>
      </c>
      <c r="W62" s="266">
        <v>621.63</v>
      </c>
      <c r="X62" s="7">
        <f t="shared" si="4"/>
        <v>236.21940000000001</v>
      </c>
    </row>
    <row r="63" spans="1:24" x14ac:dyDescent="0.25">
      <c r="A63" s="269">
        <v>6938734113</v>
      </c>
      <c r="B63" s="7" t="s">
        <v>263</v>
      </c>
      <c r="D63" s="265">
        <v>44140</v>
      </c>
      <c r="E63" s="265">
        <v>44173</v>
      </c>
      <c r="F63" s="10"/>
      <c r="G63" s="10"/>
      <c r="H63" s="7">
        <v>1702.4</v>
      </c>
      <c r="I63" s="231"/>
      <c r="J63" s="232"/>
      <c r="K63" s="232"/>
      <c r="L63" s="181">
        <v>269.02100000000002</v>
      </c>
      <c r="M63" s="181"/>
      <c r="N63" s="181"/>
      <c r="O63" s="181"/>
      <c r="P63" s="233">
        <f t="shared" si="0"/>
        <v>12</v>
      </c>
      <c r="Q63" s="134">
        <f t="shared" si="1"/>
        <v>2020</v>
      </c>
      <c r="R63" s="134" t="str">
        <f t="shared" si="2"/>
        <v>Dec</v>
      </c>
      <c r="S63" s="7"/>
      <c r="U63" s="266">
        <v>4480</v>
      </c>
      <c r="V63" s="7">
        <f t="shared" si="3"/>
        <v>1702.4</v>
      </c>
      <c r="W63" s="266">
        <v>707.95</v>
      </c>
      <c r="X63" s="7">
        <f t="shared" si="4"/>
        <v>269.02100000000002</v>
      </c>
    </row>
    <row r="64" spans="1:24" x14ac:dyDescent="0.25">
      <c r="A64" s="269">
        <v>6938734113</v>
      </c>
      <c r="B64" s="7" t="s">
        <v>263</v>
      </c>
      <c r="D64" s="265">
        <v>44173</v>
      </c>
      <c r="E64" s="265">
        <v>44204</v>
      </c>
      <c r="F64" s="10"/>
      <c r="G64" s="10"/>
      <c r="H64" s="7">
        <v>1641.6</v>
      </c>
      <c r="I64" s="231"/>
      <c r="J64" s="232"/>
      <c r="K64" s="232"/>
      <c r="L64" s="181">
        <v>509.04039999999998</v>
      </c>
      <c r="M64" s="181"/>
      <c r="N64" s="181"/>
      <c r="O64" s="181"/>
      <c r="P64" s="233">
        <f t="shared" si="0"/>
        <v>1</v>
      </c>
      <c r="Q64" s="134">
        <f t="shared" si="1"/>
        <v>2021</v>
      </c>
      <c r="R64" s="134" t="str">
        <f t="shared" si="2"/>
        <v>Jan</v>
      </c>
      <c r="S64" s="7"/>
      <c r="U64" s="266">
        <v>4320</v>
      </c>
      <c r="V64" s="7">
        <f t="shared" si="3"/>
        <v>1641.6</v>
      </c>
      <c r="W64" s="266">
        <v>1339.58</v>
      </c>
      <c r="X64" s="7">
        <f t="shared" si="4"/>
        <v>509.04039999999998</v>
      </c>
    </row>
    <row r="65" spans="1:24" x14ac:dyDescent="0.25">
      <c r="A65" s="269">
        <v>6938734113</v>
      </c>
      <c r="B65" s="7" t="s">
        <v>263</v>
      </c>
      <c r="D65" s="265">
        <v>44204</v>
      </c>
      <c r="E65" s="265">
        <v>44235</v>
      </c>
      <c r="F65" s="10"/>
      <c r="G65" s="10"/>
      <c r="H65" s="7">
        <v>1611.2</v>
      </c>
      <c r="I65" s="231"/>
      <c r="J65" s="232"/>
      <c r="K65" s="232"/>
      <c r="L65" s="181">
        <v>232.90959999999998</v>
      </c>
      <c r="M65" s="181"/>
      <c r="N65" s="181"/>
      <c r="O65" s="181"/>
      <c r="P65" s="233">
        <f t="shared" si="0"/>
        <v>2</v>
      </c>
      <c r="Q65" s="134">
        <f t="shared" si="1"/>
        <v>2021</v>
      </c>
      <c r="R65" s="134" t="str">
        <f t="shared" si="2"/>
        <v>Feb</v>
      </c>
      <c r="S65" s="7"/>
      <c r="U65" s="266">
        <v>4240</v>
      </c>
      <c r="V65" s="7">
        <f t="shared" si="3"/>
        <v>1611.2</v>
      </c>
      <c r="W65" s="266">
        <v>612.91999999999996</v>
      </c>
      <c r="X65" s="7">
        <f t="shared" si="4"/>
        <v>232.90959999999998</v>
      </c>
    </row>
    <row r="66" spans="1:24" x14ac:dyDescent="0.25">
      <c r="A66" s="269">
        <v>6938734113</v>
      </c>
      <c r="B66" s="7" t="s">
        <v>263</v>
      </c>
      <c r="D66" s="265">
        <v>44235</v>
      </c>
      <c r="E66" s="265">
        <v>44263</v>
      </c>
      <c r="F66" s="10"/>
      <c r="G66" s="10"/>
      <c r="H66" s="7">
        <v>1307.2</v>
      </c>
      <c r="I66" s="231"/>
      <c r="J66" s="232"/>
      <c r="K66" s="232"/>
      <c r="L66" s="181">
        <v>197.6</v>
      </c>
      <c r="M66" s="181"/>
      <c r="N66" s="181"/>
      <c r="O66" s="181"/>
      <c r="P66" s="178">
        <f t="shared" ref="P66:P139" si="5">MONTH(E66)</f>
        <v>3</v>
      </c>
      <c r="Q66" s="124">
        <f t="shared" ref="Q66:Q139" si="6">YEAR(E66)</f>
        <v>2021</v>
      </c>
      <c r="R66" s="124" t="str">
        <f t="shared" ref="R66:R139" si="7">CHOOSE(P66,"Jan","Feb","Mar","Apr","May","Jun","Jul","Aug","Sep","Oct","Nov","Dec")</f>
        <v>Mar</v>
      </c>
      <c r="S66" s="7"/>
      <c r="U66" s="266">
        <v>3440</v>
      </c>
      <c r="V66" s="7">
        <f t="shared" si="3"/>
        <v>1307.2</v>
      </c>
      <c r="W66" s="266">
        <v>520</v>
      </c>
      <c r="X66" s="7">
        <f t="shared" si="4"/>
        <v>197.6</v>
      </c>
    </row>
    <row r="67" spans="1:24" x14ac:dyDescent="0.25">
      <c r="A67" s="269">
        <v>6938734113</v>
      </c>
      <c r="B67" s="7" t="s">
        <v>263</v>
      </c>
      <c r="D67" s="265">
        <v>44263</v>
      </c>
      <c r="E67" s="265">
        <v>44294</v>
      </c>
      <c r="F67" s="10"/>
      <c r="G67" s="10"/>
      <c r="H67" s="7">
        <v>1337.6</v>
      </c>
      <c r="I67" s="231"/>
      <c r="J67" s="232"/>
      <c r="K67" s="232"/>
      <c r="L67" s="181">
        <v>204.02959999999999</v>
      </c>
      <c r="M67" s="181"/>
      <c r="N67" s="181"/>
      <c r="O67" s="181"/>
      <c r="P67" s="178">
        <f t="shared" si="5"/>
        <v>4</v>
      </c>
      <c r="Q67" s="124">
        <f t="shared" si="6"/>
        <v>2021</v>
      </c>
      <c r="R67" s="124" t="str">
        <f t="shared" si="7"/>
        <v>Apr</v>
      </c>
      <c r="S67" s="7"/>
      <c r="U67" s="266">
        <v>3520</v>
      </c>
      <c r="V67" s="7">
        <f t="shared" si="3"/>
        <v>1337.6</v>
      </c>
      <c r="W67" s="266">
        <v>536.91999999999996</v>
      </c>
      <c r="X67" s="7">
        <f t="shared" si="4"/>
        <v>204.02959999999999</v>
      </c>
    </row>
    <row r="68" spans="1:24" x14ac:dyDescent="0.25">
      <c r="A68" s="269">
        <v>6938734113</v>
      </c>
      <c r="B68" s="7" t="s">
        <v>263</v>
      </c>
      <c r="D68" s="265">
        <v>44294</v>
      </c>
      <c r="E68" s="265">
        <v>44324</v>
      </c>
      <c r="F68" s="10"/>
      <c r="G68" s="10"/>
      <c r="H68" s="7">
        <v>1276.8</v>
      </c>
      <c r="I68" s="231"/>
      <c r="J68" s="232"/>
      <c r="K68" s="232"/>
      <c r="L68" s="181">
        <v>198.70959999999999</v>
      </c>
      <c r="M68" s="181"/>
      <c r="N68" s="181"/>
      <c r="O68" s="181"/>
      <c r="P68" s="178">
        <f t="shared" si="5"/>
        <v>5</v>
      </c>
      <c r="Q68" s="124">
        <f t="shared" si="6"/>
        <v>2021</v>
      </c>
      <c r="R68" s="124" t="str">
        <f t="shared" si="7"/>
        <v>May</v>
      </c>
      <c r="S68" s="7"/>
      <c r="U68" s="266">
        <v>3360</v>
      </c>
      <c r="V68" s="7">
        <f t="shared" si="3"/>
        <v>1276.8</v>
      </c>
      <c r="W68" s="266">
        <v>522.91999999999996</v>
      </c>
      <c r="X68" s="7">
        <f t="shared" si="4"/>
        <v>198.70959999999999</v>
      </c>
    </row>
    <row r="69" spans="1:24" x14ac:dyDescent="0.25">
      <c r="A69" s="269">
        <v>6938734113</v>
      </c>
      <c r="B69" s="7" t="s">
        <v>263</v>
      </c>
      <c r="D69" s="265">
        <v>44324</v>
      </c>
      <c r="E69" s="265">
        <v>44355</v>
      </c>
      <c r="F69" s="10"/>
      <c r="G69" s="10"/>
      <c r="H69" s="7">
        <v>1368</v>
      </c>
      <c r="I69" s="231"/>
      <c r="J69" s="232"/>
      <c r="K69" s="232"/>
      <c r="L69" s="181">
        <v>249.42060000000001</v>
      </c>
      <c r="M69" s="181"/>
      <c r="N69" s="181"/>
      <c r="O69" s="181"/>
      <c r="P69" s="178">
        <f t="shared" si="5"/>
        <v>6</v>
      </c>
      <c r="Q69" s="124">
        <f t="shared" si="6"/>
        <v>2021</v>
      </c>
      <c r="R69" s="124" t="str">
        <f t="shared" si="7"/>
        <v>Jun</v>
      </c>
      <c r="S69" s="7"/>
      <c r="U69" s="266">
        <v>3600</v>
      </c>
      <c r="V69" s="7">
        <f t="shared" si="3"/>
        <v>1368</v>
      </c>
      <c r="W69" s="266">
        <v>656.37</v>
      </c>
      <c r="X69" s="7">
        <f t="shared" si="4"/>
        <v>249.42060000000001</v>
      </c>
    </row>
    <row r="70" spans="1:24" x14ac:dyDescent="0.25">
      <c r="A70" s="269">
        <v>6938734113</v>
      </c>
      <c r="B70" s="7" t="s">
        <v>263</v>
      </c>
      <c r="D70" s="265">
        <v>44355</v>
      </c>
      <c r="E70" s="265">
        <v>44385</v>
      </c>
      <c r="F70" s="10"/>
      <c r="G70" s="10"/>
      <c r="H70" s="7">
        <v>1580.8</v>
      </c>
      <c r="I70" s="231"/>
      <c r="J70" s="232"/>
      <c r="K70" s="232"/>
      <c r="L70" s="181">
        <v>280.42099999999999</v>
      </c>
      <c r="M70" s="181"/>
      <c r="N70" s="181"/>
      <c r="O70" s="181"/>
      <c r="P70" s="178">
        <f t="shared" si="5"/>
        <v>7</v>
      </c>
      <c r="Q70" s="124">
        <f t="shared" si="6"/>
        <v>2021</v>
      </c>
      <c r="R70" s="124" t="str">
        <f t="shared" si="7"/>
        <v>Jul</v>
      </c>
      <c r="S70" s="7"/>
      <c r="U70" s="266">
        <v>4160</v>
      </c>
      <c r="V70" s="7">
        <f t="shared" si="3"/>
        <v>1580.8</v>
      </c>
      <c r="W70" s="266">
        <v>737.95</v>
      </c>
      <c r="X70" s="7">
        <f t="shared" si="4"/>
        <v>280.42099999999999</v>
      </c>
    </row>
    <row r="71" spans="1:24" x14ac:dyDescent="0.25">
      <c r="A71" s="269">
        <v>6938734113</v>
      </c>
      <c r="B71" s="7" t="s">
        <v>263</v>
      </c>
      <c r="D71" s="265">
        <v>44385</v>
      </c>
      <c r="E71" s="265">
        <v>44416</v>
      </c>
      <c r="F71" s="10"/>
      <c r="G71" s="10"/>
      <c r="H71" s="7">
        <v>1580.8</v>
      </c>
      <c r="I71" s="231"/>
      <c r="J71" s="232"/>
      <c r="K71" s="232"/>
      <c r="L71" s="181">
        <v>281.48880000000003</v>
      </c>
      <c r="M71" s="181"/>
      <c r="N71" s="181"/>
      <c r="O71" s="181"/>
      <c r="P71" s="178">
        <f t="shared" si="5"/>
        <v>8</v>
      </c>
      <c r="Q71" s="124">
        <f t="shared" si="6"/>
        <v>2021</v>
      </c>
      <c r="R71" s="124" t="str">
        <f t="shared" si="7"/>
        <v>Aug</v>
      </c>
      <c r="S71" s="7"/>
      <c r="U71" s="266">
        <v>4160</v>
      </c>
      <c r="V71" s="7">
        <f t="shared" si="3"/>
        <v>1580.8</v>
      </c>
      <c r="W71" s="266">
        <v>740.76</v>
      </c>
      <c r="X71" s="7">
        <f t="shared" si="4"/>
        <v>281.48880000000003</v>
      </c>
    </row>
    <row r="72" spans="1:24" x14ac:dyDescent="0.25">
      <c r="A72" s="269">
        <v>6938734113</v>
      </c>
      <c r="B72" s="7" t="s">
        <v>263</v>
      </c>
      <c r="D72" s="265">
        <v>44416</v>
      </c>
      <c r="E72" s="265">
        <v>44447</v>
      </c>
      <c r="F72" s="10"/>
      <c r="G72" s="10"/>
      <c r="H72" s="7">
        <v>1763.2</v>
      </c>
      <c r="I72" s="231"/>
      <c r="J72" s="232"/>
      <c r="K72" s="232"/>
      <c r="L72" s="181">
        <v>258.22899999999998</v>
      </c>
      <c r="M72" s="181"/>
      <c r="N72" s="181"/>
      <c r="O72" s="181"/>
      <c r="P72" s="178">
        <f t="shared" si="5"/>
        <v>9</v>
      </c>
      <c r="Q72" s="124">
        <f t="shared" si="6"/>
        <v>2021</v>
      </c>
      <c r="R72" s="124" t="str">
        <f t="shared" si="7"/>
        <v>Sep</v>
      </c>
      <c r="S72" s="7"/>
      <c r="U72" s="266">
        <v>4640</v>
      </c>
      <c r="V72" s="7">
        <f t="shared" si="3"/>
        <v>1763.2</v>
      </c>
      <c r="W72" s="266">
        <v>679.55</v>
      </c>
      <c r="X72" s="7">
        <f t="shared" si="4"/>
        <v>258.22899999999998</v>
      </c>
    </row>
    <row r="73" spans="1:24" x14ac:dyDescent="0.25">
      <c r="A73" s="269">
        <v>6938734113</v>
      </c>
      <c r="B73" s="7" t="s">
        <v>263</v>
      </c>
      <c r="D73" s="265">
        <v>44447</v>
      </c>
      <c r="E73" s="265">
        <v>44477</v>
      </c>
      <c r="F73" s="10"/>
      <c r="G73" s="10"/>
      <c r="H73" s="7">
        <v>1246.4000000000001</v>
      </c>
      <c r="I73" s="231"/>
      <c r="J73" s="232"/>
      <c r="K73" s="232"/>
      <c r="L73" s="181">
        <v>206.43879999999999</v>
      </c>
      <c r="M73" s="181"/>
      <c r="N73" s="181"/>
      <c r="O73" s="181"/>
      <c r="P73" s="178">
        <f t="shared" si="5"/>
        <v>10</v>
      </c>
      <c r="Q73" s="124">
        <f t="shared" si="6"/>
        <v>2021</v>
      </c>
      <c r="R73" s="124" t="str">
        <f t="shared" si="7"/>
        <v>Oct</v>
      </c>
      <c r="S73" s="7"/>
      <c r="U73" s="266">
        <v>3280</v>
      </c>
      <c r="V73" s="7">
        <f t="shared" si="3"/>
        <v>1246.4000000000001</v>
      </c>
      <c r="W73" s="266">
        <v>543.26</v>
      </c>
      <c r="X73" s="7">
        <f t="shared" si="4"/>
        <v>206.43879999999999</v>
      </c>
    </row>
    <row r="74" spans="1:24" x14ac:dyDescent="0.25">
      <c r="A74" s="269">
        <v>6938734113</v>
      </c>
      <c r="B74" s="7" t="s">
        <v>263</v>
      </c>
      <c r="D74" s="265">
        <v>44477</v>
      </c>
      <c r="E74" s="265">
        <v>44508</v>
      </c>
      <c r="F74" s="10"/>
      <c r="G74" s="10"/>
      <c r="H74" s="7">
        <v>1216</v>
      </c>
      <c r="I74" s="231"/>
      <c r="J74" s="232"/>
      <c r="K74" s="232"/>
      <c r="L74" s="181">
        <v>222.09100000000001</v>
      </c>
      <c r="M74" s="181"/>
      <c r="N74" s="181"/>
      <c r="O74" s="181"/>
      <c r="P74" s="178">
        <f t="shared" si="5"/>
        <v>11</v>
      </c>
      <c r="Q74" s="124">
        <f t="shared" si="6"/>
        <v>2021</v>
      </c>
      <c r="R74" s="124" t="str">
        <f t="shared" si="7"/>
        <v>Nov</v>
      </c>
      <c r="S74" s="7"/>
      <c r="U74" s="266">
        <v>3200</v>
      </c>
      <c r="V74" s="7">
        <f t="shared" si="3"/>
        <v>1216</v>
      </c>
      <c r="W74" s="266">
        <v>584.45000000000005</v>
      </c>
      <c r="X74" s="7">
        <f t="shared" si="4"/>
        <v>222.09100000000001</v>
      </c>
    </row>
    <row r="75" spans="1:24" x14ac:dyDescent="0.25">
      <c r="A75" s="269">
        <v>6938734113</v>
      </c>
      <c r="B75" s="7" t="s">
        <v>263</v>
      </c>
      <c r="D75" s="265">
        <v>44508</v>
      </c>
      <c r="E75" s="265">
        <v>44538</v>
      </c>
      <c r="F75" s="10"/>
      <c r="G75" s="10"/>
      <c r="H75" s="7">
        <v>1550.4</v>
      </c>
      <c r="I75" s="231"/>
      <c r="J75" s="232"/>
      <c r="K75" s="232"/>
      <c r="L75" s="181">
        <v>227.58959999999999</v>
      </c>
      <c r="M75" s="181"/>
      <c r="N75" s="181"/>
      <c r="O75" s="181"/>
      <c r="P75" s="178">
        <f t="shared" si="5"/>
        <v>12</v>
      </c>
      <c r="Q75" s="124">
        <f t="shared" si="6"/>
        <v>2021</v>
      </c>
      <c r="R75" s="124" t="str">
        <f t="shared" si="7"/>
        <v>Dec</v>
      </c>
      <c r="S75" s="7"/>
      <c r="U75" s="266">
        <v>4080</v>
      </c>
      <c r="V75" s="7">
        <f t="shared" si="3"/>
        <v>1550.4</v>
      </c>
      <c r="W75" s="266">
        <v>598.91999999999996</v>
      </c>
      <c r="X75" s="7">
        <f t="shared" si="4"/>
        <v>227.58959999999999</v>
      </c>
    </row>
    <row r="76" spans="1:24" x14ac:dyDescent="0.25">
      <c r="A76" s="269">
        <v>6938734113</v>
      </c>
      <c r="B76" s="7" t="s">
        <v>263</v>
      </c>
      <c r="D76" s="265">
        <v>44538</v>
      </c>
      <c r="E76" s="265">
        <v>44569</v>
      </c>
      <c r="F76" s="10"/>
      <c r="G76" s="10"/>
      <c r="H76" s="7">
        <v>1428.8</v>
      </c>
      <c r="I76" s="231"/>
      <c r="J76" s="232"/>
      <c r="K76" s="232"/>
      <c r="L76" s="181">
        <v>211.42060000000001</v>
      </c>
      <c r="M76" s="181"/>
      <c r="N76" s="181"/>
      <c r="O76" s="181"/>
      <c r="P76" s="178">
        <f t="shared" si="5"/>
        <v>1</v>
      </c>
      <c r="Q76" s="124">
        <f t="shared" si="6"/>
        <v>2022</v>
      </c>
      <c r="R76" s="124" t="str">
        <f t="shared" si="7"/>
        <v>Jan</v>
      </c>
      <c r="S76" s="7"/>
      <c r="U76" s="266">
        <v>3760</v>
      </c>
      <c r="V76" s="7">
        <f t="shared" si="3"/>
        <v>1428.8</v>
      </c>
      <c r="W76" s="266">
        <v>556.37</v>
      </c>
      <c r="X76" s="7">
        <f t="shared" si="4"/>
        <v>211.42060000000001</v>
      </c>
    </row>
    <row r="77" spans="1:24" x14ac:dyDescent="0.25">
      <c r="A77" s="269">
        <v>6938734113</v>
      </c>
      <c r="B77" s="7" t="s">
        <v>263</v>
      </c>
      <c r="D77" s="265">
        <v>44569</v>
      </c>
      <c r="E77" s="265">
        <v>44600</v>
      </c>
      <c r="F77" s="10"/>
      <c r="G77" s="10"/>
      <c r="H77" s="7">
        <v>1641.6</v>
      </c>
      <c r="I77" s="231"/>
      <c r="J77" s="232"/>
      <c r="K77" s="232"/>
      <c r="L77" s="181">
        <v>221.77180000000001</v>
      </c>
      <c r="M77" s="181"/>
      <c r="N77" s="181"/>
      <c r="O77" s="181"/>
      <c r="P77" s="178">
        <f t="shared" si="5"/>
        <v>2</v>
      </c>
      <c r="Q77" s="124">
        <f t="shared" si="6"/>
        <v>2022</v>
      </c>
      <c r="R77" s="124" t="str">
        <f t="shared" si="7"/>
        <v>Feb</v>
      </c>
      <c r="S77" s="7"/>
      <c r="U77" s="266">
        <v>4320</v>
      </c>
      <c r="V77" s="7">
        <f t="shared" si="3"/>
        <v>1641.6</v>
      </c>
      <c r="W77" s="266">
        <v>583.61</v>
      </c>
      <c r="X77" s="7">
        <f t="shared" si="4"/>
        <v>221.77180000000001</v>
      </c>
    </row>
    <row r="78" spans="1:24" x14ac:dyDescent="0.25">
      <c r="A78" s="269">
        <v>6938734113</v>
      </c>
      <c r="B78" s="7" t="s">
        <v>263</v>
      </c>
      <c r="D78" s="265">
        <v>44601</v>
      </c>
      <c r="E78" s="265">
        <v>44629</v>
      </c>
      <c r="F78" s="10"/>
      <c r="G78" s="10"/>
      <c r="H78" s="7">
        <v>1550.4</v>
      </c>
      <c r="I78" s="267"/>
      <c r="J78" s="232"/>
      <c r="K78" s="232"/>
      <c r="L78" s="182">
        <v>239.0086</v>
      </c>
      <c r="M78" s="181"/>
      <c r="N78" s="181"/>
      <c r="O78" s="181"/>
      <c r="P78" s="178">
        <f t="shared" ref="P78:P87" si="8">MONTH(E78)</f>
        <v>3</v>
      </c>
      <c r="Q78" s="124">
        <f t="shared" ref="Q78:Q87" si="9">YEAR(E78)</f>
        <v>2022</v>
      </c>
      <c r="R78" s="124" t="str">
        <f t="shared" ref="R78:R87" si="10">CHOOSE(P78,"Jan","Feb","Mar","Apr","May","Jun","Jul","Aug","Sep","Oct","Nov","Dec")</f>
        <v>Mar</v>
      </c>
      <c r="S78" s="7"/>
      <c r="U78" s="5">
        <v>4080</v>
      </c>
      <c r="V78" s="7">
        <f t="shared" si="3"/>
        <v>1550.4</v>
      </c>
      <c r="W78" s="181">
        <v>628.97</v>
      </c>
      <c r="X78" s="7">
        <f t="shared" si="4"/>
        <v>239.0086</v>
      </c>
    </row>
    <row r="79" spans="1:24" x14ac:dyDescent="0.25">
      <c r="A79" s="269">
        <v>6938734113</v>
      </c>
      <c r="B79" s="7" t="s">
        <v>263</v>
      </c>
      <c r="D79" s="265">
        <v>44630</v>
      </c>
      <c r="E79" s="265">
        <v>44659</v>
      </c>
      <c r="F79" s="10"/>
      <c r="G79" s="10"/>
      <c r="H79" s="7">
        <v>1489.6</v>
      </c>
      <c r="I79" s="267"/>
      <c r="J79" s="232"/>
      <c r="K79" s="232"/>
      <c r="L79" s="182">
        <v>232.33959999999999</v>
      </c>
      <c r="M79" s="181"/>
      <c r="N79" s="181"/>
      <c r="O79" s="181"/>
      <c r="P79" s="178">
        <f t="shared" si="8"/>
        <v>4</v>
      </c>
      <c r="Q79" s="124">
        <f t="shared" si="9"/>
        <v>2022</v>
      </c>
      <c r="R79" s="124" t="str">
        <f t="shared" si="10"/>
        <v>Apr</v>
      </c>
      <c r="S79" s="7"/>
      <c r="U79" s="5">
        <v>3920</v>
      </c>
      <c r="V79" s="7">
        <f t="shared" si="3"/>
        <v>1489.6</v>
      </c>
      <c r="W79" s="181">
        <v>611.41999999999996</v>
      </c>
      <c r="X79" s="7">
        <f t="shared" si="4"/>
        <v>232.33959999999999</v>
      </c>
    </row>
    <row r="80" spans="1:24" x14ac:dyDescent="0.25">
      <c r="A80" s="269">
        <v>6938734113</v>
      </c>
      <c r="B80" s="7" t="s">
        <v>263</v>
      </c>
      <c r="D80" s="265">
        <v>44660</v>
      </c>
      <c r="E80" s="265">
        <v>44692</v>
      </c>
      <c r="F80" s="10"/>
      <c r="G80" s="10"/>
      <c r="H80" s="7">
        <v>1550.4</v>
      </c>
      <c r="I80" s="267"/>
      <c r="J80" s="232"/>
      <c r="K80" s="232"/>
      <c r="L80" s="182">
        <v>234.3536</v>
      </c>
      <c r="M80" s="181"/>
      <c r="N80" s="181"/>
      <c r="O80" s="181"/>
      <c r="P80" s="178">
        <f t="shared" si="8"/>
        <v>5</v>
      </c>
      <c r="Q80" s="124">
        <f t="shared" si="9"/>
        <v>2022</v>
      </c>
      <c r="R80" s="124" t="str">
        <f t="shared" si="10"/>
        <v>May</v>
      </c>
      <c r="S80" s="7"/>
      <c r="U80" s="5">
        <v>4080</v>
      </c>
      <c r="V80" s="7">
        <f t="shared" si="3"/>
        <v>1550.4</v>
      </c>
      <c r="W80" s="181">
        <v>616.72</v>
      </c>
      <c r="X80" s="7">
        <f t="shared" si="4"/>
        <v>234.3536</v>
      </c>
    </row>
    <row r="81" spans="1:24" x14ac:dyDescent="0.25">
      <c r="A81" s="269">
        <v>6938734113</v>
      </c>
      <c r="B81" s="7" t="s">
        <v>263</v>
      </c>
      <c r="D81" s="265">
        <v>44693</v>
      </c>
      <c r="E81" s="265">
        <v>44725</v>
      </c>
      <c r="F81" s="10"/>
      <c r="G81" s="10"/>
      <c r="H81" s="7">
        <v>1489.6</v>
      </c>
      <c r="I81" s="267"/>
      <c r="J81" s="232"/>
      <c r="K81" s="232"/>
      <c r="L81" s="182">
        <v>220.59379999999999</v>
      </c>
      <c r="M81" s="181"/>
      <c r="N81" s="181"/>
      <c r="O81" s="181"/>
      <c r="P81" s="178">
        <f t="shared" si="8"/>
        <v>6</v>
      </c>
      <c r="Q81" s="124">
        <f t="shared" si="9"/>
        <v>2022</v>
      </c>
      <c r="R81" s="124" t="str">
        <f t="shared" si="10"/>
        <v>Jun</v>
      </c>
      <c r="S81" s="7"/>
      <c r="U81" s="5">
        <v>3920</v>
      </c>
      <c r="V81" s="7">
        <f t="shared" si="3"/>
        <v>1489.6</v>
      </c>
      <c r="W81" s="181">
        <v>580.51</v>
      </c>
      <c r="X81" s="7">
        <f t="shared" si="4"/>
        <v>220.59379999999999</v>
      </c>
    </row>
    <row r="82" spans="1:24" x14ac:dyDescent="0.25">
      <c r="A82" s="269">
        <v>6938734113</v>
      </c>
      <c r="B82" s="7" t="s">
        <v>263</v>
      </c>
      <c r="D82" s="265">
        <v>44726</v>
      </c>
      <c r="E82" s="265">
        <v>44755</v>
      </c>
      <c r="F82" s="10"/>
      <c r="G82" s="10"/>
      <c r="H82" s="7">
        <v>1520</v>
      </c>
      <c r="I82" s="267"/>
      <c r="J82" s="232"/>
      <c r="K82" s="232"/>
      <c r="L82" s="182">
        <v>236.49680000000001</v>
      </c>
      <c r="M82" s="181"/>
      <c r="N82" s="181"/>
      <c r="O82" s="181"/>
      <c r="P82" s="178">
        <f t="shared" si="8"/>
        <v>7</v>
      </c>
      <c r="Q82" s="124">
        <f t="shared" si="9"/>
        <v>2022</v>
      </c>
      <c r="R82" s="124" t="str">
        <f t="shared" si="10"/>
        <v>Jul</v>
      </c>
      <c r="S82" s="7"/>
      <c r="U82" s="5">
        <v>4000</v>
      </c>
      <c r="V82" s="7">
        <f t="shared" si="3"/>
        <v>1520</v>
      </c>
      <c r="W82" s="181">
        <v>622.36</v>
      </c>
      <c r="X82" s="7">
        <f t="shared" si="4"/>
        <v>236.49680000000001</v>
      </c>
    </row>
    <row r="83" spans="1:24" x14ac:dyDescent="0.25">
      <c r="A83" s="269">
        <v>6938734113</v>
      </c>
      <c r="B83" s="7" t="s">
        <v>263</v>
      </c>
      <c r="D83" s="265">
        <v>44756</v>
      </c>
      <c r="E83" s="265">
        <v>44784</v>
      </c>
      <c r="F83" s="10"/>
      <c r="G83" s="10"/>
      <c r="H83" s="7">
        <v>2006.4</v>
      </c>
      <c r="I83" s="267"/>
      <c r="J83" s="232"/>
      <c r="K83" s="232"/>
      <c r="L83" s="182">
        <v>272.37639999999999</v>
      </c>
      <c r="M83" s="181"/>
      <c r="N83" s="181"/>
      <c r="O83" s="181"/>
      <c r="P83" s="178">
        <f t="shared" si="8"/>
        <v>8</v>
      </c>
      <c r="Q83" s="124">
        <f t="shared" si="9"/>
        <v>2022</v>
      </c>
      <c r="R83" s="124" t="str">
        <f t="shared" si="10"/>
        <v>Aug</v>
      </c>
      <c r="S83" s="7"/>
      <c r="U83" s="5">
        <v>5280</v>
      </c>
      <c r="V83" s="7">
        <f t="shared" si="3"/>
        <v>2006.4</v>
      </c>
      <c r="W83" s="181">
        <v>716.78</v>
      </c>
      <c r="X83" s="7">
        <f t="shared" si="4"/>
        <v>272.37639999999999</v>
      </c>
    </row>
    <row r="84" spans="1:24" x14ac:dyDescent="0.25">
      <c r="A84" s="269">
        <v>6938734113</v>
      </c>
      <c r="B84" s="7" t="s">
        <v>263</v>
      </c>
      <c r="D84" s="265">
        <v>44785</v>
      </c>
      <c r="E84" s="265">
        <v>44816</v>
      </c>
      <c r="F84" s="10"/>
      <c r="G84" s="10"/>
      <c r="H84" s="7">
        <v>1915.2</v>
      </c>
      <c r="I84" s="267"/>
      <c r="J84" s="232"/>
      <c r="K84" s="232"/>
      <c r="L84" s="182">
        <v>267.06399999999996</v>
      </c>
      <c r="M84" s="181"/>
      <c r="N84" s="181"/>
      <c r="O84" s="181"/>
      <c r="P84" s="178">
        <f t="shared" si="8"/>
        <v>9</v>
      </c>
      <c r="Q84" s="124">
        <f t="shared" si="9"/>
        <v>2022</v>
      </c>
      <c r="R84" s="124" t="str">
        <f t="shared" si="10"/>
        <v>Sep</v>
      </c>
      <c r="S84" s="7"/>
      <c r="U84" s="5">
        <v>5040</v>
      </c>
      <c r="V84" s="7">
        <f t="shared" si="3"/>
        <v>1915.2</v>
      </c>
      <c r="W84" s="181">
        <v>702.8</v>
      </c>
      <c r="X84" s="7">
        <f t="shared" si="4"/>
        <v>267.06399999999996</v>
      </c>
    </row>
    <row r="85" spans="1:24" x14ac:dyDescent="0.25">
      <c r="A85" s="269">
        <v>6938734113</v>
      </c>
      <c r="B85" s="7" t="s">
        <v>263</v>
      </c>
      <c r="D85" s="265">
        <v>44817</v>
      </c>
      <c r="E85" s="265">
        <v>44845</v>
      </c>
      <c r="F85" s="10"/>
      <c r="G85" s="10"/>
      <c r="H85" s="7">
        <v>1368</v>
      </c>
      <c r="I85" s="267"/>
      <c r="J85" s="232"/>
      <c r="K85" s="232"/>
      <c r="L85" s="182">
        <v>209.97279999999998</v>
      </c>
      <c r="M85" s="181"/>
      <c r="N85" s="181"/>
      <c r="O85" s="181"/>
      <c r="P85" s="178">
        <f t="shared" si="8"/>
        <v>10</v>
      </c>
      <c r="Q85" s="124">
        <f t="shared" si="9"/>
        <v>2022</v>
      </c>
      <c r="R85" s="124" t="str">
        <f t="shared" si="10"/>
        <v>Oct</v>
      </c>
      <c r="S85" s="7"/>
      <c r="U85" s="5">
        <v>3600</v>
      </c>
      <c r="V85" s="7">
        <f t="shared" si="3"/>
        <v>1368</v>
      </c>
      <c r="W85" s="181">
        <v>552.55999999999995</v>
      </c>
      <c r="X85" s="7">
        <f t="shared" si="4"/>
        <v>209.97279999999998</v>
      </c>
    </row>
    <row r="86" spans="1:24" x14ac:dyDescent="0.25">
      <c r="A86" s="269">
        <v>6938734113</v>
      </c>
      <c r="B86" s="7" t="s">
        <v>263</v>
      </c>
      <c r="D86" s="265">
        <v>44846</v>
      </c>
      <c r="E86" s="265">
        <v>44873</v>
      </c>
      <c r="F86" s="10"/>
      <c r="G86" s="10"/>
      <c r="H86" s="7">
        <v>1641.6</v>
      </c>
      <c r="I86" s="267"/>
      <c r="J86" s="232"/>
      <c r="K86" s="232"/>
      <c r="L86" s="182">
        <v>307.89499999999998</v>
      </c>
      <c r="M86" s="181"/>
      <c r="N86" s="181"/>
      <c r="O86" s="181"/>
      <c r="P86" s="178">
        <f t="shared" si="8"/>
        <v>11</v>
      </c>
      <c r="Q86" s="124">
        <f t="shared" si="9"/>
        <v>2022</v>
      </c>
      <c r="R86" s="124" t="str">
        <f t="shared" si="10"/>
        <v>Nov</v>
      </c>
      <c r="S86" s="7"/>
      <c r="U86" s="5">
        <v>4320</v>
      </c>
      <c r="V86" s="7">
        <f t="shared" si="3"/>
        <v>1641.6</v>
      </c>
      <c r="W86" s="181">
        <v>810.25</v>
      </c>
      <c r="X86" s="7">
        <f t="shared" si="4"/>
        <v>307.89499999999998</v>
      </c>
    </row>
    <row r="87" spans="1:24" x14ac:dyDescent="0.25">
      <c r="A87" s="269">
        <v>6938734113</v>
      </c>
      <c r="B87" s="7" t="s">
        <v>263</v>
      </c>
      <c r="D87" s="265">
        <v>44874</v>
      </c>
      <c r="E87" s="265">
        <v>44904</v>
      </c>
      <c r="F87" s="10"/>
      <c r="G87" s="10"/>
      <c r="H87" s="7">
        <v>1550.4</v>
      </c>
      <c r="I87" s="267"/>
      <c r="J87" s="232"/>
      <c r="K87" s="232"/>
      <c r="L87" s="182">
        <v>231.95959999999999</v>
      </c>
      <c r="M87" s="181"/>
      <c r="N87" s="181"/>
      <c r="O87" s="181"/>
      <c r="P87" s="178">
        <f t="shared" si="8"/>
        <v>12</v>
      </c>
      <c r="Q87" s="124">
        <f t="shared" si="9"/>
        <v>2022</v>
      </c>
      <c r="R87" s="124" t="str">
        <f t="shared" si="10"/>
        <v>Dec</v>
      </c>
      <c r="S87" s="7"/>
      <c r="U87" s="5">
        <v>4080</v>
      </c>
      <c r="V87" s="7">
        <f t="shared" si="3"/>
        <v>1550.4</v>
      </c>
      <c r="W87" s="181">
        <v>610.41999999999996</v>
      </c>
      <c r="X87" s="7">
        <f t="shared" si="4"/>
        <v>231.95959999999999</v>
      </c>
    </row>
    <row r="88" spans="1:24" x14ac:dyDescent="0.25">
      <c r="A88" s="271" t="s">
        <v>304</v>
      </c>
      <c r="B88" s="7" t="s">
        <v>281</v>
      </c>
      <c r="D88" s="265">
        <v>43443</v>
      </c>
      <c r="E88" s="265">
        <v>43472</v>
      </c>
      <c r="F88" s="10"/>
      <c r="G88" s="10"/>
      <c r="H88" s="264">
        <v>2328</v>
      </c>
      <c r="I88" s="266">
        <v>385.12</v>
      </c>
      <c r="J88" s="232"/>
      <c r="K88" s="232"/>
      <c r="L88" s="181">
        <v>385.12</v>
      </c>
      <c r="M88" s="181"/>
      <c r="N88" s="181"/>
      <c r="O88" s="181"/>
      <c r="P88" s="178">
        <f t="shared" si="5"/>
        <v>1</v>
      </c>
      <c r="Q88" s="124">
        <f t="shared" si="6"/>
        <v>2019</v>
      </c>
      <c r="R88" s="124" t="str">
        <f t="shared" si="7"/>
        <v>Jan</v>
      </c>
      <c r="S88" s="7"/>
    </row>
    <row r="89" spans="1:24" x14ac:dyDescent="0.25">
      <c r="A89" s="271" t="s">
        <v>304</v>
      </c>
      <c r="B89" s="7" t="s">
        <v>281</v>
      </c>
      <c r="D89" s="265">
        <v>43472</v>
      </c>
      <c r="E89" s="265">
        <v>43503</v>
      </c>
      <c r="F89" s="10"/>
      <c r="G89" s="10"/>
      <c r="H89" s="264">
        <v>2076</v>
      </c>
      <c r="I89" s="266">
        <v>335.72</v>
      </c>
      <c r="J89" s="232"/>
      <c r="K89" s="232"/>
      <c r="L89" s="181">
        <v>335.72</v>
      </c>
      <c r="M89" s="181"/>
      <c r="N89" s="181"/>
      <c r="O89" s="181"/>
      <c r="P89" s="178">
        <f t="shared" si="5"/>
        <v>2</v>
      </c>
      <c r="Q89" s="124">
        <f t="shared" si="6"/>
        <v>2019</v>
      </c>
      <c r="R89" s="124" t="str">
        <f t="shared" si="7"/>
        <v>Feb</v>
      </c>
      <c r="S89" s="7"/>
    </row>
    <row r="90" spans="1:24" x14ac:dyDescent="0.25">
      <c r="A90" s="271" t="s">
        <v>304</v>
      </c>
      <c r="B90" s="7" t="s">
        <v>281</v>
      </c>
      <c r="D90" s="265">
        <v>43503</v>
      </c>
      <c r="E90" s="265">
        <v>43532</v>
      </c>
      <c r="F90" s="10"/>
      <c r="G90" s="10"/>
      <c r="H90" s="264">
        <v>1991</v>
      </c>
      <c r="I90" s="266">
        <v>338.26</v>
      </c>
      <c r="J90" s="232"/>
      <c r="K90" s="232"/>
      <c r="L90" s="181">
        <v>338.26</v>
      </c>
      <c r="M90" s="181"/>
      <c r="N90" s="181"/>
      <c r="O90" s="181"/>
      <c r="P90" s="178">
        <f t="shared" si="5"/>
        <v>3</v>
      </c>
      <c r="Q90" s="124">
        <f t="shared" si="6"/>
        <v>2019</v>
      </c>
      <c r="R90" s="124" t="str">
        <f t="shared" si="7"/>
        <v>Mar</v>
      </c>
      <c r="S90" s="7"/>
    </row>
    <row r="91" spans="1:24" x14ac:dyDescent="0.25">
      <c r="A91" s="271" t="s">
        <v>304</v>
      </c>
      <c r="B91" s="7" t="s">
        <v>281</v>
      </c>
      <c r="D91" s="265">
        <v>43532</v>
      </c>
      <c r="E91" s="265">
        <v>43564</v>
      </c>
      <c r="F91" s="10"/>
      <c r="G91" s="10"/>
      <c r="H91" s="264">
        <v>1966</v>
      </c>
      <c r="I91" s="266">
        <v>330.32</v>
      </c>
      <c r="J91" s="232"/>
      <c r="K91" s="232"/>
      <c r="L91" s="181">
        <v>330.32</v>
      </c>
      <c r="M91" s="181"/>
      <c r="N91" s="181"/>
      <c r="O91" s="181"/>
      <c r="P91" s="178">
        <f t="shared" si="5"/>
        <v>4</v>
      </c>
      <c r="Q91" s="124">
        <f t="shared" si="6"/>
        <v>2019</v>
      </c>
      <c r="R91" s="124" t="str">
        <f t="shared" si="7"/>
        <v>Apr</v>
      </c>
      <c r="S91" s="7"/>
    </row>
    <row r="92" spans="1:24" x14ac:dyDescent="0.25">
      <c r="A92" s="271" t="s">
        <v>304</v>
      </c>
      <c r="B92" s="7" t="s">
        <v>281</v>
      </c>
      <c r="D92" s="265">
        <v>43564</v>
      </c>
      <c r="E92" s="265">
        <v>43593</v>
      </c>
      <c r="F92" s="10"/>
      <c r="G92" s="10"/>
      <c r="H92" s="264">
        <v>2007</v>
      </c>
      <c r="I92" s="266">
        <v>333.03</v>
      </c>
      <c r="J92" s="232"/>
      <c r="K92" s="232"/>
      <c r="L92" s="181">
        <v>333.03</v>
      </c>
      <c r="M92" s="181"/>
      <c r="N92" s="181"/>
      <c r="O92" s="181"/>
      <c r="P92" s="178">
        <f t="shared" si="5"/>
        <v>5</v>
      </c>
      <c r="Q92" s="124">
        <f t="shared" si="6"/>
        <v>2019</v>
      </c>
      <c r="R92" s="124" t="str">
        <f t="shared" si="7"/>
        <v>May</v>
      </c>
      <c r="S92" s="7"/>
    </row>
    <row r="93" spans="1:24" x14ac:dyDescent="0.25">
      <c r="A93" s="271" t="s">
        <v>304</v>
      </c>
      <c r="B93" s="7" t="s">
        <v>281</v>
      </c>
      <c r="D93" s="265">
        <v>43593</v>
      </c>
      <c r="E93" s="265">
        <v>43627</v>
      </c>
      <c r="F93" s="10"/>
      <c r="G93" s="10"/>
      <c r="H93" s="264">
        <v>2341</v>
      </c>
      <c r="I93" s="266">
        <v>375.72</v>
      </c>
      <c r="J93" s="232"/>
      <c r="K93" s="232"/>
      <c r="L93" s="181">
        <v>375.72</v>
      </c>
      <c r="M93" s="181"/>
      <c r="N93" s="181"/>
      <c r="O93" s="181"/>
      <c r="P93" s="178">
        <f t="shared" si="5"/>
        <v>6</v>
      </c>
      <c r="Q93" s="124">
        <f t="shared" si="6"/>
        <v>2019</v>
      </c>
      <c r="R93" s="124" t="str">
        <f t="shared" si="7"/>
        <v>Jun</v>
      </c>
      <c r="S93" s="7"/>
    </row>
    <row r="94" spans="1:24" x14ac:dyDescent="0.25">
      <c r="A94" s="271" t="s">
        <v>304</v>
      </c>
      <c r="B94" s="7" t="s">
        <v>281</v>
      </c>
      <c r="D94" s="265">
        <v>43627</v>
      </c>
      <c r="E94" s="265">
        <v>43656</v>
      </c>
      <c r="F94" s="10"/>
      <c r="G94" s="10"/>
      <c r="H94" s="264">
        <v>1687</v>
      </c>
      <c r="I94" s="266">
        <v>681.94</v>
      </c>
      <c r="J94" s="232"/>
      <c r="K94" s="232"/>
      <c r="L94" s="181">
        <v>681.94</v>
      </c>
      <c r="M94" s="181"/>
      <c r="N94" s="181"/>
      <c r="O94" s="181"/>
      <c r="P94" s="178">
        <f t="shared" si="5"/>
        <v>7</v>
      </c>
      <c r="Q94" s="124">
        <f t="shared" si="6"/>
        <v>2019</v>
      </c>
      <c r="R94" s="124" t="str">
        <f t="shared" si="7"/>
        <v>Jul</v>
      </c>
      <c r="S94" s="7"/>
    </row>
    <row r="95" spans="1:24" x14ac:dyDescent="0.25">
      <c r="A95" s="271" t="s">
        <v>304</v>
      </c>
      <c r="B95" s="7" t="s">
        <v>281</v>
      </c>
      <c r="D95" s="265">
        <v>43656</v>
      </c>
      <c r="E95" s="265">
        <v>43686</v>
      </c>
      <c r="F95" s="10"/>
      <c r="G95" s="10"/>
      <c r="H95" s="264">
        <v>2251</v>
      </c>
      <c r="I95" s="266">
        <v>357.47</v>
      </c>
      <c r="J95" s="232"/>
      <c r="K95" s="232"/>
      <c r="L95" s="181">
        <v>357.47</v>
      </c>
      <c r="M95" s="181"/>
      <c r="N95" s="181"/>
      <c r="O95" s="181"/>
      <c r="P95" s="178">
        <f t="shared" si="5"/>
        <v>8</v>
      </c>
      <c r="Q95" s="124">
        <f t="shared" si="6"/>
        <v>2019</v>
      </c>
      <c r="R95" s="124" t="str">
        <f t="shared" si="7"/>
        <v>Aug</v>
      </c>
      <c r="S95" s="7"/>
    </row>
    <row r="96" spans="1:24" x14ac:dyDescent="0.25">
      <c r="A96" s="271" t="s">
        <v>304</v>
      </c>
      <c r="B96" s="7" t="s">
        <v>281</v>
      </c>
      <c r="D96" s="265">
        <v>43686</v>
      </c>
      <c r="E96" s="265">
        <v>43718</v>
      </c>
      <c r="F96" s="10"/>
      <c r="G96" s="10"/>
      <c r="H96" s="264">
        <v>2321</v>
      </c>
      <c r="I96" s="266">
        <v>407.45</v>
      </c>
      <c r="J96" s="12"/>
      <c r="K96" s="12"/>
      <c r="L96" s="181">
        <v>407.45</v>
      </c>
      <c r="M96" s="181"/>
      <c r="N96" s="181"/>
      <c r="O96" s="181"/>
      <c r="P96" s="178">
        <f t="shared" si="5"/>
        <v>9</v>
      </c>
      <c r="Q96" s="124">
        <f t="shared" si="6"/>
        <v>2019</v>
      </c>
      <c r="R96" s="124" t="str">
        <f t="shared" si="7"/>
        <v>Sep</v>
      </c>
    </row>
    <row r="97" spans="1:19" x14ac:dyDescent="0.25">
      <c r="A97" s="271" t="s">
        <v>304</v>
      </c>
      <c r="B97" s="7" t="s">
        <v>281</v>
      </c>
      <c r="D97" s="265">
        <v>43718</v>
      </c>
      <c r="E97" s="265">
        <v>43747</v>
      </c>
      <c r="F97" s="10"/>
      <c r="G97" s="10"/>
      <c r="H97" s="264">
        <v>1793</v>
      </c>
      <c r="I97" s="266">
        <v>366.64</v>
      </c>
      <c r="J97" s="12"/>
      <c r="K97" s="12"/>
      <c r="L97" s="181">
        <v>366.64</v>
      </c>
      <c r="M97" s="181"/>
      <c r="N97" s="181"/>
      <c r="O97" s="181"/>
      <c r="P97" s="178">
        <f t="shared" si="5"/>
        <v>10</v>
      </c>
      <c r="Q97" s="124">
        <f t="shared" si="6"/>
        <v>2019</v>
      </c>
      <c r="R97" s="124" t="str">
        <f t="shared" si="7"/>
        <v>Oct</v>
      </c>
    </row>
    <row r="98" spans="1:19" x14ac:dyDescent="0.25">
      <c r="A98" s="271" t="s">
        <v>304</v>
      </c>
      <c r="B98" s="7" t="s">
        <v>281</v>
      </c>
      <c r="D98" s="265">
        <v>43747</v>
      </c>
      <c r="E98" s="265">
        <v>43776</v>
      </c>
      <c r="F98" s="10"/>
      <c r="G98" s="10"/>
      <c r="H98" s="264">
        <v>1900</v>
      </c>
      <c r="I98" s="266">
        <v>343.07</v>
      </c>
      <c r="J98" s="12"/>
      <c r="K98" s="12"/>
      <c r="L98" s="181">
        <v>343.07</v>
      </c>
      <c r="M98" s="181"/>
      <c r="N98" s="181"/>
      <c r="O98" s="181"/>
      <c r="P98" s="178">
        <f t="shared" si="5"/>
        <v>11</v>
      </c>
      <c r="Q98" s="124">
        <f t="shared" si="6"/>
        <v>2019</v>
      </c>
      <c r="R98" s="124" t="str">
        <f t="shared" si="7"/>
        <v>Nov</v>
      </c>
    </row>
    <row r="99" spans="1:19" x14ac:dyDescent="0.25">
      <c r="A99" s="271" t="s">
        <v>304</v>
      </c>
      <c r="B99" s="7" t="s">
        <v>281</v>
      </c>
      <c r="D99" s="265">
        <v>43776</v>
      </c>
      <c r="E99" s="265">
        <v>43808</v>
      </c>
      <c r="F99" s="10"/>
      <c r="G99" s="10"/>
      <c r="H99" s="264">
        <v>2561</v>
      </c>
      <c r="I99" s="266">
        <v>403.8</v>
      </c>
      <c r="J99" s="12"/>
      <c r="K99" s="12"/>
      <c r="L99" s="181">
        <v>403.8</v>
      </c>
      <c r="M99" s="181"/>
      <c r="N99" s="181"/>
      <c r="O99" s="181"/>
      <c r="P99" s="178">
        <f t="shared" si="5"/>
        <v>12</v>
      </c>
      <c r="Q99" s="124">
        <f t="shared" si="6"/>
        <v>2019</v>
      </c>
      <c r="R99" s="124" t="str">
        <f t="shared" si="7"/>
        <v>Dec</v>
      </c>
    </row>
    <row r="100" spans="1:19" x14ac:dyDescent="0.25">
      <c r="A100" s="271" t="s">
        <v>304</v>
      </c>
      <c r="B100" s="7" t="s">
        <v>281</v>
      </c>
      <c r="D100" s="265">
        <v>43808</v>
      </c>
      <c r="E100" s="265">
        <v>43839</v>
      </c>
      <c r="F100" s="10"/>
      <c r="G100" s="10"/>
      <c r="H100" s="264">
        <v>2328</v>
      </c>
      <c r="I100" s="266">
        <v>385.12</v>
      </c>
      <c r="J100" s="12"/>
      <c r="K100" s="12"/>
      <c r="L100" s="181">
        <v>385.12</v>
      </c>
      <c r="M100" s="181"/>
      <c r="N100" s="181"/>
      <c r="O100" s="181"/>
      <c r="P100" s="178">
        <f t="shared" si="5"/>
        <v>1</v>
      </c>
      <c r="Q100" s="124">
        <f t="shared" si="6"/>
        <v>2020</v>
      </c>
      <c r="R100" s="124" t="str">
        <f t="shared" si="7"/>
        <v>Jan</v>
      </c>
    </row>
    <row r="101" spans="1:19" x14ac:dyDescent="0.25">
      <c r="A101" s="271" t="s">
        <v>304</v>
      </c>
      <c r="B101" s="7" t="s">
        <v>281</v>
      </c>
      <c r="D101" s="265">
        <v>43839</v>
      </c>
      <c r="E101" s="265">
        <v>43868</v>
      </c>
      <c r="F101" s="10"/>
      <c r="G101" s="10"/>
      <c r="H101" s="264">
        <v>2286</v>
      </c>
      <c r="I101" s="266">
        <v>391.08</v>
      </c>
      <c r="J101" s="12"/>
      <c r="K101" s="12"/>
      <c r="L101" s="181">
        <v>391.08</v>
      </c>
      <c r="M101" s="181"/>
      <c r="N101" s="181"/>
      <c r="O101" s="181"/>
      <c r="P101" s="178">
        <f t="shared" si="5"/>
        <v>2</v>
      </c>
      <c r="Q101" s="124">
        <f t="shared" si="6"/>
        <v>2020</v>
      </c>
      <c r="R101" s="124" t="str">
        <f t="shared" si="7"/>
        <v>Feb</v>
      </c>
    </row>
    <row r="102" spans="1:19" x14ac:dyDescent="0.25">
      <c r="A102" s="271" t="s">
        <v>304</v>
      </c>
      <c r="B102" s="7" t="s">
        <v>281</v>
      </c>
      <c r="D102" s="265">
        <v>43868</v>
      </c>
      <c r="E102" s="265">
        <v>43900</v>
      </c>
      <c r="F102" s="10"/>
      <c r="G102" s="10"/>
      <c r="H102" s="264">
        <v>2567</v>
      </c>
      <c r="I102" s="266">
        <v>475.61</v>
      </c>
      <c r="J102" s="12"/>
      <c r="K102" s="12"/>
      <c r="L102" s="181">
        <v>475.61</v>
      </c>
      <c r="M102" s="181"/>
      <c r="N102" s="181"/>
      <c r="O102" s="181"/>
      <c r="P102" s="178">
        <f t="shared" si="5"/>
        <v>3</v>
      </c>
      <c r="Q102" s="124">
        <f t="shared" si="6"/>
        <v>2020</v>
      </c>
      <c r="R102" s="124" t="str">
        <f t="shared" si="7"/>
        <v>Mar</v>
      </c>
    </row>
    <row r="103" spans="1:19" x14ac:dyDescent="0.25">
      <c r="A103" s="271" t="s">
        <v>304</v>
      </c>
      <c r="B103" s="7" t="s">
        <v>281</v>
      </c>
      <c r="D103" s="265">
        <v>43900</v>
      </c>
      <c r="E103" s="265">
        <v>43929</v>
      </c>
      <c r="F103" s="10"/>
      <c r="G103" s="10"/>
      <c r="H103" s="264">
        <v>2016</v>
      </c>
      <c r="I103" s="266">
        <v>361.26</v>
      </c>
      <c r="J103" s="12"/>
      <c r="K103" s="12"/>
      <c r="L103" s="181">
        <v>361.26</v>
      </c>
      <c r="M103" s="181"/>
      <c r="N103" s="181"/>
      <c r="O103" s="181"/>
      <c r="P103" s="178">
        <f t="shared" si="5"/>
        <v>4</v>
      </c>
      <c r="Q103" s="124">
        <f t="shared" si="6"/>
        <v>2020</v>
      </c>
      <c r="R103" s="124" t="str">
        <f t="shared" si="7"/>
        <v>Apr</v>
      </c>
    </row>
    <row r="104" spans="1:19" x14ac:dyDescent="0.25">
      <c r="A104" s="271" t="s">
        <v>304</v>
      </c>
      <c r="B104" s="7" t="s">
        <v>281</v>
      </c>
      <c r="D104" s="265">
        <v>43929</v>
      </c>
      <c r="E104" s="265">
        <v>43959</v>
      </c>
      <c r="F104" s="10"/>
      <c r="G104" s="10"/>
      <c r="H104" s="264">
        <v>1928</v>
      </c>
      <c r="I104" s="266">
        <v>343.92</v>
      </c>
      <c r="J104" s="12"/>
      <c r="K104" s="12"/>
      <c r="L104" s="181">
        <v>343.92</v>
      </c>
      <c r="M104" s="181"/>
      <c r="N104" s="181"/>
      <c r="O104" s="181"/>
      <c r="P104" s="178">
        <f t="shared" si="5"/>
        <v>5</v>
      </c>
      <c r="Q104" s="124">
        <f t="shared" si="6"/>
        <v>2020</v>
      </c>
      <c r="R104" s="124" t="str">
        <f t="shared" si="7"/>
        <v>May</v>
      </c>
    </row>
    <row r="105" spans="1:19" x14ac:dyDescent="0.25">
      <c r="A105" s="271" t="s">
        <v>304</v>
      </c>
      <c r="B105" s="7" t="s">
        <v>281</v>
      </c>
      <c r="D105" s="265">
        <v>43959</v>
      </c>
      <c r="E105" s="265">
        <v>43990</v>
      </c>
      <c r="F105" s="10"/>
      <c r="G105" s="10"/>
      <c r="H105" s="264">
        <v>1873</v>
      </c>
      <c r="I105" s="266">
        <v>311.01</v>
      </c>
      <c r="J105" s="12"/>
      <c r="K105" s="12"/>
      <c r="L105" s="181">
        <v>311.01</v>
      </c>
      <c r="M105" s="181"/>
      <c r="N105" s="181"/>
      <c r="O105" s="181"/>
      <c r="P105" s="178">
        <f t="shared" si="5"/>
        <v>6</v>
      </c>
      <c r="Q105" s="124">
        <f t="shared" si="6"/>
        <v>2020</v>
      </c>
      <c r="R105" s="124" t="str">
        <f t="shared" si="7"/>
        <v>Jun</v>
      </c>
    </row>
    <row r="106" spans="1:19" x14ac:dyDescent="0.25">
      <c r="A106" s="271" t="s">
        <v>304</v>
      </c>
      <c r="B106" s="7" t="s">
        <v>281</v>
      </c>
      <c r="D106" s="265">
        <v>43990</v>
      </c>
      <c r="E106" s="265">
        <v>44022</v>
      </c>
      <c r="F106" s="10"/>
      <c r="G106" s="10"/>
      <c r="H106" s="264">
        <v>1964</v>
      </c>
      <c r="I106" s="266">
        <v>314.94</v>
      </c>
      <c r="J106" s="12"/>
      <c r="K106" s="12"/>
      <c r="L106" s="181">
        <v>314.94</v>
      </c>
      <c r="M106" s="181"/>
      <c r="N106" s="181"/>
      <c r="O106" s="181"/>
      <c r="P106" s="178">
        <f t="shared" si="5"/>
        <v>7</v>
      </c>
      <c r="Q106" s="124">
        <f t="shared" si="6"/>
        <v>2020</v>
      </c>
      <c r="R106" s="124" t="str">
        <f t="shared" si="7"/>
        <v>Jul</v>
      </c>
    </row>
    <row r="107" spans="1:19" x14ac:dyDescent="0.25">
      <c r="A107" s="271" t="s">
        <v>304</v>
      </c>
      <c r="B107" s="7" t="s">
        <v>281</v>
      </c>
      <c r="D107" s="265">
        <v>44022</v>
      </c>
      <c r="E107" s="265">
        <v>44052</v>
      </c>
      <c r="F107" s="10"/>
      <c r="G107" s="10"/>
      <c r="H107" s="264">
        <v>1764</v>
      </c>
      <c r="I107" s="266">
        <v>305.06</v>
      </c>
      <c r="J107" s="12"/>
      <c r="K107" s="12"/>
      <c r="L107" s="181">
        <v>305.06</v>
      </c>
      <c r="M107" s="181"/>
      <c r="N107" s="181"/>
      <c r="O107" s="181"/>
      <c r="P107" s="178">
        <f t="shared" si="5"/>
        <v>8</v>
      </c>
      <c r="Q107" s="124">
        <f t="shared" si="6"/>
        <v>2020</v>
      </c>
      <c r="R107" s="124" t="str">
        <f t="shared" si="7"/>
        <v>Aug</v>
      </c>
    </row>
    <row r="108" spans="1:19" x14ac:dyDescent="0.25">
      <c r="A108" s="271" t="s">
        <v>304</v>
      </c>
      <c r="B108" s="7" t="s">
        <v>281</v>
      </c>
      <c r="D108" s="265">
        <v>44052</v>
      </c>
      <c r="E108" s="265">
        <v>44082</v>
      </c>
      <c r="F108" s="10"/>
      <c r="G108" s="10"/>
      <c r="H108" s="264">
        <v>2161</v>
      </c>
      <c r="I108" s="266">
        <v>309.76</v>
      </c>
      <c r="J108" s="232"/>
      <c r="K108" s="232"/>
      <c r="L108" s="181">
        <v>309.76</v>
      </c>
      <c r="M108" s="181"/>
      <c r="N108" s="181"/>
      <c r="O108" s="181"/>
      <c r="P108" s="233">
        <f t="shared" si="5"/>
        <v>9</v>
      </c>
      <c r="Q108" s="134">
        <f t="shared" si="6"/>
        <v>2020</v>
      </c>
      <c r="R108" s="134" t="str">
        <f t="shared" si="7"/>
        <v>Sep</v>
      </c>
      <c r="S108" s="7"/>
    </row>
    <row r="109" spans="1:19" x14ac:dyDescent="0.25">
      <c r="A109" s="271" t="s">
        <v>304</v>
      </c>
      <c r="B109" s="7" t="s">
        <v>281</v>
      </c>
      <c r="D109" s="265">
        <v>44082</v>
      </c>
      <c r="E109" s="265">
        <v>44110</v>
      </c>
      <c r="F109" s="10"/>
      <c r="G109" s="10"/>
      <c r="H109" s="264">
        <v>1773</v>
      </c>
      <c r="I109" s="266">
        <v>283.52999999999997</v>
      </c>
      <c r="J109" s="232"/>
      <c r="K109" s="232"/>
      <c r="L109" s="181">
        <v>283.52999999999997</v>
      </c>
      <c r="M109" s="181"/>
      <c r="N109" s="181"/>
      <c r="O109" s="181"/>
      <c r="P109" s="178">
        <f t="shared" si="5"/>
        <v>10</v>
      </c>
      <c r="Q109" s="124">
        <f t="shared" si="6"/>
        <v>2020</v>
      </c>
      <c r="R109" s="124" t="str">
        <f t="shared" si="7"/>
        <v>Oct</v>
      </c>
      <c r="S109" s="7"/>
    </row>
    <row r="110" spans="1:19" x14ac:dyDescent="0.25">
      <c r="A110" s="271" t="s">
        <v>304</v>
      </c>
      <c r="B110" s="7" t="s">
        <v>281</v>
      </c>
      <c r="D110" s="265">
        <v>44110</v>
      </c>
      <c r="E110" s="265">
        <v>44140</v>
      </c>
      <c r="F110" s="10"/>
      <c r="G110" s="10"/>
      <c r="H110" s="264">
        <v>2028</v>
      </c>
      <c r="I110" s="266">
        <v>327.39</v>
      </c>
      <c r="J110" s="232"/>
      <c r="K110" s="232"/>
      <c r="L110" s="181">
        <v>327.39</v>
      </c>
      <c r="M110" s="181"/>
      <c r="N110" s="181"/>
      <c r="O110" s="181"/>
      <c r="P110" s="178">
        <f t="shared" si="5"/>
        <v>11</v>
      </c>
      <c r="Q110" s="124">
        <f t="shared" si="6"/>
        <v>2020</v>
      </c>
      <c r="R110" s="124" t="str">
        <f t="shared" si="7"/>
        <v>Nov</v>
      </c>
      <c r="S110" s="7"/>
    </row>
    <row r="111" spans="1:19" x14ac:dyDescent="0.25">
      <c r="A111" s="271" t="s">
        <v>304</v>
      </c>
      <c r="B111" s="7" t="s">
        <v>281</v>
      </c>
      <c r="D111" s="265">
        <v>44140</v>
      </c>
      <c r="E111" s="265">
        <v>44173</v>
      </c>
      <c r="F111" s="10"/>
      <c r="G111" s="10"/>
      <c r="H111" s="264">
        <v>2173</v>
      </c>
      <c r="I111" s="266">
        <v>323.72000000000003</v>
      </c>
      <c r="J111" s="232"/>
      <c r="K111" s="232"/>
      <c r="L111" s="181">
        <v>323.72000000000003</v>
      </c>
      <c r="M111" s="181"/>
      <c r="N111" s="181"/>
      <c r="O111" s="181"/>
      <c r="P111" s="178">
        <f t="shared" si="5"/>
        <v>12</v>
      </c>
      <c r="Q111" s="124">
        <f t="shared" si="6"/>
        <v>2020</v>
      </c>
      <c r="R111" s="124" t="str">
        <f t="shared" si="7"/>
        <v>Dec</v>
      </c>
      <c r="S111" s="7"/>
    </row>
    <row r="112" spans="1:19" x14ac:dyDescent="0.25">
      <c r="A112" s="271" t="s">
        <v>304</v>
      </c>
      <c r="B112" s="7" t="s">
        <v>281</v>
      </c>
      <c r="D112" s="265">
        <v>44173</v>
      </c>
      <c r="E112" s="265">
        <v>44204</v>
      </c>
      <c r="F112" s="10"/>
      <c r="G112" s="10"/>
      <c r="H112" s="264">
        <v>2275</v>
      </c>
      <c r="I112" s="266">
        <v>334.38</v>
      </c>
      <c r="J112" s="232"/>
      <c r="K112" s="232"/>
      <c r="L112" s="181">
        <v>334.38</v>
      </c>
      <c r="M112" s="181"/>
      <c r="N112" s="181"/>
      <c r="O112" s="181"/>
      <c r="P112" s="178">
        <f t="shared" si="5"/>
        <v>1</v>
      </c>
      <c r="Q112" s="124">
        <f t="shared" si="6"/>
        <v>2021</v>
      </c>
      <c r="R112" s="124" t="str">
        <f t="shared" si="7"/>
        <v>Jan</v>
      </c>
      <c r="S112" s="7"/>
    </row>
    <row r="113" spans="1:19" x14ac:dyDescent="0.25">
      <c r="A113" s="271" t="s">
        <v>304</v>
      </c>
      <c r="B113" s="7" t="s">
        <v>281</v>
      </c>
      <c r="D113" s="265">
        <v>44204</v>
      </c>
      <c r="E113" s="265">
        <v>44236</v>
      </c>
      <c r="F113" s="10"/>
      <c r="G113" s="10"/>
      <c r="H113" s="264">
        <v>2407</v>
      </c>
      <c r="I113" s="266">
        <v>331</v>
      </c>
      <c r="J113" s="232"/>
      <c r="K113" s="232"/>
      <c r="L113" s="181">
        <v>331</v>
      </c>
      <c r="M113" s="181"/>
      <c r="N113" s="181"/>
      <c r="O113" s="181"/>
      <c r="P113" s="178">
        <f t="shared" si="5"/>
        <v>2</v>
      </c>
      <c r="Q113" s="124">
        <f t="shared" si="6"/>
        <v>2021</v>
      </c>
      <c r="R113" s="124" t="str">
        <f t="shared" si="7"/>
        <v>Feb</v>
      </c>
      <c r="S113" s="7"/>
    </row>
    <row r="114" spans="1:19" x14ac:dyDescent="0.25">
      <c r="A114" s="271" t="s">
        <v>304</v>
      </c>
      <c r="B114" s="7" t="s">
        <v>281</v>
      </c>
      <c r="D114" s="265">
        <v>44236</v>
      </c>
      <c r="E114" s="265">
        <v>44264</v>
      </c>
      <c r="F114" s="10"/>
      <c r="G114" s="10"/>
      <c r="H114" s="264">
        <v>2059</v>
      </c>
      <c r="I114" s="266">
        <v>308.69</v>
      </c>
      <c r="J114" s="232"/>
      <c r="K114" s="232"/>
      <c r="L114" s="181">
        <v>308.69</v>
      </c>
      <c r="M114" s="181"/>
      <c r="N114" s="181"/>
      <c r="O114" s="181"/>
      <c r="P114" s="178">
        <f t="shared" si="5"/>
        <v>3</v>
      </c>
      <c r="Q114" s="124">
        <f t="shared" si="6"/>
        <v>2021</v>
      </c>
      <c r="R114" s="124" t="str">
        <f t="shared" si="7"/>
        <v>Mar</v>
      </c>
      <c r="S114" s="7"/>
    </row>
    <row r="115" spans="1:19" x14ac:dyDescent="0.25">
      <c r="A115" s="271" t="s">
        <v>304</v>
      </c>
      <c r="B115" s="7" t="s">
        <v>281</v>
      </c>
      <c r="D115" s="265">
        <v>44264</v>
      </c>
      <c r="E115" s="265">
        <v>44295</v>
      </c>
      <c r="F115" s="10"/>
      <c r="G115" s="10"/>
      <c r="H115" s="264">
        <v>2125</v>
      </c>
      <c r="I115" s="266">
        <v>301.33999999999997</v>
      </c>
      <c r="J115" s="232"/>
      <c r="K115" s="232"/>
      <c r="L115" s="181">
        <v>301.33999999999997</v>
      </c>
      <c r="M115" s="181"/>
      <c r="N115" s="181"/>
      <c r="O115" s="181"/>
      <c r="P115" s="178">
        <f t="shared" si="5"/>
        <v>4</v>
      </c>
      <c r="Q115" s="124">
        <f t="shared" si="6"/>
        <v>2021</v>
      </c>
      <c r="R115" s="124" t="str">
        <f t="shared" si="7"/>
        <v>Apr</v>
      </c>
      <c r="S115" s="7"/>
    </row>
    <row r="116" spans="1:19" x14ac:dyDescent="0.25">
      <c r="A116" s="271" t="s">
        <v>304</v>
      </c>
      <c r="B116" s="7" t="s">
        <v>281</v>
      </c>
      <c r="D116" s="265">
        <v>44295</v>
      </c>
      <c r="E116" s="265">
        <v>44327</v>
      </c>
      <c r="F116" s="10"/>
      <c r="G116" s="10"/>
      <c r="H116" s="264">
        <v>2142</v>
      </c>
      <c r="I116" s="266">
        <v>349.83</v>
      </c>
      <c r="J116" s="232"/>
      <c r="K116" s="232"/>
      <c r="L116" s="181">
        <v>349.83</v>
      </c>
      <c r="M116" s="181"/>
      <c r="N116" s="181"/>
      <c r="O116" s="181"/>
      <c r="P116" s="178">
        <f t="shared" si="5"/>
        <v>5</v>
      </c>
      <c r="Q116" s="124">
        <f t="shared" si="6"/>
        <v>2021</v>
      </c>
      <c r="R116" s="124" t="str">
        <f t="shared" si="7"/>
        <v>May</v>
      </c>
      <c r="S116" s="7"/>
    </row>
    <row r="117" spans="1:19" x14ac:dyDescent="0.25">
      <c r="A117" s="271" t="s">
        <v>304</v>
      </c>
      <c r="B117" s="7" t="s">
        <v>281</v>
      </c>
      <c r="D117" s="265">
        <v>44327</v>
      </c>
      <c r="E117" s="265">
        <v>44357</v>
      </c>
      <c r="F117" s="10"/>
      <c r="G117" s="10"/>
      <c r="H117" s="264">
        <v>1676</v>
      </c>
      <c r="I117" s="266">
        <v>303.27999999999997</v>
      </c>
      <c r="J117" s="232"/>
      <c r="K117" s="232"/>
      <c r="L117" s="181">
        <v>303.27999999999997</v>
      </c>
      <c r="M117" s="181"/>
      <c r="N117" s="181"/>
      <c r="O117" s="181"/>
      <c r="P117" s="178">
        <f t="shared" si="5"/>
        <v>6</v>
      </c>
      <c r="Q117" s="124">
        <f t="shared" si="6"/>
        <v>2021</v>
      </c>
      <c r="R117" s="124" t="str">
        <f t="shared" si="7"/>
        <v>Jun</v>
      </c>
      <c r="S117" s="7"/>
    </row>
    <row r="118" spans="1:19" x14ac:dyDescent="0.25">
      <c r="A118" s="271" t="s">
        <v>304</v>
      </c>
      <c r="B118" s="7" t="s">
        <v>281</v>
      </c>
      <c r="D118" s="265">
        <v>44357</v>
      </c>
      <c r="E118" s="265">
        <v>44389</v>
      </c>
      <c r="F118" s="10"/>
      <c r="G118" s="10"/>
      <c r="H118" s="264">
        <v>2252</v>
      </c>
      <c r="I118" s="266">
        <v>351.77</v>
      </c>
      <c r="J118" s="232"/>
      <c r="K118" s="232"/>
      <c r="L118" s="181">
        <v>351.77</v>
      </c>
      <c r="M118" s="181"/>
      <c r="N118" s="181"/>
      <c r="O118" s="181"/>
      <c r="P118" s="178">
        <f t="shared" si="5"/>
        <v>7</v>
      </c>
      <c r="Q118" s="124">
        <f t="shared" si="6"/>
        <v>2021</v>
      </c>
      <c r="R118" s="124" t="str">
        <f t="shared" si="7"/>
        <v>Jul</v>
      </c>
      <c r="S118" s="7"/>
    </row>
    <row r="119" spans="1:19" x14ac:dyDescent="0.25">
      <c r="A119" s="271" t="s">
        <v>304</v>
      </c>
      <c r="B119" s="7" t="s">
        <v>281</v>
      </c>
      <c r="D119" s="265">
        <v>44389</v>
      </c>
      <c r="E119" s="265">
        <v>44419</v>
      </c>
      <c r="F119" s="10"/>
      <c r="G119" s="10"/>
      <c r="H119" s="264">
        <v>2257</v>
      </c>
      <c r="I119" s="266">
        <v>351.77</v>
      </c>
      <c r="J119" s="232"/>
      <c r="K119" s="232"/>
      <c r="L119" s="181">
        <v>351.77</v>
      </c>
      <c r="M119" s="181"/>
      <c r="N119" s="181"/>
      <c r="O119" s="181"/>
      <c r="P119" s="178">
        <f t="shared" si="5"/>
        <v>8</v>
      </c>
      <c r="Q119" s="124">
        <f t="shared" si="6"/>
        <v>2021</v>
      </c>
      <c r="R119" s="124" t="str">
        <f t="shared" si="7"/>
        <v>Aug</v>
      </c>
      <c r="S119" s="7"/>
    </row>
    <row r="120" spans="1:19" x14ac:dyDescent="0.25">
      <c r="A120" s="271" t="s">
        <v>304</v>
      </c>
      <c r="B120" s="7" t="s">
        <v>281</v>
      </c>
      <c r="D120" s="265">
        <v>44419</v>
      </c>
      <c r="E120" s="265">
        <v>44452</v>
      </c>
      <c r="F120" s="10"/>
      <c r="G120" s="10"/>
      <c r="H120" s="264">
        <v>2451</v>
      </c>
      <c r="I120" s="266">
        <v>323.64999999999998</v>
      </c>
      <c r="J120" s="232"/>
      <c r="K120" s="232"/>
      <c r="L120" s="181">
        <v>323.64999999999998</v>
      </c>
      <c r="M120" s="181"/>
      <c r="N120" s="181"/>
      <c r="O120" s="181"/>
      <c r="P120" s="178">
        <f t="shared" si="5"/>
        <v>9</v>
      </c>
      <c r="Q120" s="124">
        <f t="shared" si="6"/>
        <v>2021</v>
      </c>
      <c r="R120" s="124" t="str">
        <f t="shared" si="7"/>
        <v>Sep</v>
      </c>
      <c r="S120" s="7"/>
    </row>
    <row r="121" spans="1:19" x14ac:dyDescent="0.25">
      <c r="A121" s="271" t="s">
        <v>304</v>
      </c>
      <c r="B121" s="7" t="s">
        <v>281</v>
      </c>
      <c r="D121" s="265">
        <v>44452</v>
      </c>
      <c r="E121" s="265">
        <v>44480</v>
      </c>
      <c r="F121" s="10"/>
      <c r="G121" s="10"/>
      <c r="H121" s="264">
        <v>1881</v>
      </c>
      <c r="I121" s="266">
        <v>303.43</v>
      </c>
      <c r="J121" s="232"/>
      <c r="K121" s="232"/>
      <c r="L121" s="181">
        <v>303.43</v>
      </c>
      <c r="M121" s="181"/>
      <c r="N121" s="181"/>
      <c r="O121" s="181"/>
      <c r="P121" s="178">
        <f t="shared" si="5"/>
        <v>10</v>
      </c>
      <c r="Q121" s="124">
        <f t="shared" si="6"/>
        <v>2021</v>
      </c>
      <c r="R121" s="124" t="str">
        <f t="shared" si="7"/>
        <v>Oct</v>
      </c>
      <c r="S121" s="7"/>
    </row>
    <row r="122" spans="1:19" x14ac:dyDescent="0.25">
      <c r="A122" s="271" t="s">
        <v>304</v>
      </c>
      <c r="B122" s="7" t="s">
        <v>281</v>
      </c>
      <c r="D122" s="265">
        <v>44480</v>
      </c>
      <c r="E122" s="265">
        <v>44508</v>
      </c>
      <c r="F122" s="10"/>
      <c r="G122" s="10"/>
      <c r="H122" s="264">
        <v>1784</v>
      </c>
      <c r="I122" s="266">
        <v>262.92</v>
      </c>
      <c r="J122" s="232"/>
      <c r="K122" s="232"/>
      <c r="L122" s="181">
        <v>262.92</v>
      </c>
      <c r="M122" s="181"/>
      <c r="N122" s="181"/>
      <c r="O122" s="181"/>
      <c r="P122" s="178">
        <f t="shared" si="5"/>
        <v>11</v>
      </c>
      <c r="Q122" s="124">
        <f t="shared" si="6"/>
        <v>2021</v>
      </c>
      <c r="R122" s="124" t="str">
        <f t="shared" si="7"/>
        <v>Nov</v>
      </c>
      <c r="S122" s="7"/>
    </row>
    <row r="123" spans="1:19" x14ac:dyDescent="0.25">
      <c r="A123" s="271" t="s">
        <v>304</v>
      </c>
      <c r="B123" s="7" t="s">
        <v>281</v>
      </c>
      <c r="D123" s="265">
        <v>44508</v>
      </c>
      <c r="E123" s="265">
        <v>44539</v>
      </c>
      <c r="F123" s="10"/>
      <c r="G123" s="10"/>
      <c r="H123" s="264">
        <v>2308</v>
      </c>
      <c r="I123" s="266">
        <v>330.01</v>
      </c>
      <c r="J123" s="232"/>
      <c r="K123" s="232"/>
      <c r="L123" s="181">
        <v>330.01</v>
      </c>
      <c r="M123" s="181"/>
      <c r="N123" s="181"/>
      <c r="O123" s="181"/>
      <c r="P123" s="178">
        <f t="shared" si="5"/>
        <v>12</v>
      </c>
      <c r="Q123" s="124">
        <f t="shared" si="6"/>
        <v>2021</v>
      </c>
      <c r="R123" s="124" t="str">
        <f t="shared" si="7"/>
        <v>Dec</v>
      </c>
      <c r="S123" s="7"/>
    </row>
    <row r="124" spans="1:19" x14ac:dyDescent="0.25">
      <c r="A124" s="271" t="s">
        <v>304</v>
      </c>
      <c r="B124" s="7" t="s">
        <v>281</v>
      </c>
      <c r="D124" s="265">
        <v>44539</v>
      </c>
      <c r="E124" s="265">
        <v>44570</v>
      </c>
      <c r="F124" s="10"/>
      <c r="G124" s="10"/>
      <c r="H124" s="264">
        <v>2275</v>
      </c>
      <c r="I124" s="266">
        <v>334.38</v>
      </c>
      <c r="J124" s="232"/>
      <c r="K124" s="232"/>
      <c r="L124" s="181">
        <v>334.38</v>
      </c>
      <c r="M124" s="181"/>
      <c r="N124" s="181"/>
      <c r="O124" s="181"/>
      <c r="P124" s="178">
        <f t="shared" si="5"/>
        <v>1</v>
      </c>
      <c r="Q124" s="124">
        <f t="shared" si="6"/>
        <v>2022</v>
      </c>
      <c r="R124" s="124" t="str">
        <f t="shared" si="7"/>
        <v>Jan</v>
      </c>
      <c r="S124" s="7"/>
    </row>
    <row r="125" spans="1:19" x14ac:dyDescent="0.25">
      <c r="A125" s="272" t="s">
        <v>312</v>
      </c>
      <c r="B125" s="7" t="s">
        <v>282</v>
      </c>
      <c r="D125" s="133">
        <v>43442</v>
      </c>
      <c r="E125" s="194">
        <v>43472</v>
      </c>
      <c r="F125" s="10">
        <v>25200</v>
      </c>
      <c r="G125" s="10">
        <v>3280</v>
      </c>
      <c r="H125" s="7">
        <v>25200</v>
      </c>
      <c r="I125" s="231"/>
      <c r="J125" s="232"/>
      <c r="K125" s="232"/>
      <c r="L125" s="181">
        <v>3280</v>
      </c>
      <c r="M125" s="181"/>
      <c r="N125" s="181"/>
      <c r="O125" s="181"/>
      <c r="P125" s="178">
        <f t="shared" si="5"/>
        <v>1</v>
      </c>
      <c r="Q125" s="124">
        <f t="shared" si="6"/>
        <v>2019</v>
      </c>
      <c r="R125" s="124" t="str">
        <f t="shared" si="7"/>
        <v>Jan</v>
      </c>
      <c r="S125" s="7"/>
    </row>
    <row r="126" spans="1:19" x14ac:dyDescent="0.25">
      <c r="A126" s="272" t="s">
        <v>312</v>
      </c>
      <c r="B126" s="7" t="s">
        <v>282</v>
      </c>
      <c r="D126" s="133">
        <v>43472</v>
      </c>
      <c r="E126" s="194">
        <v>43503</v>
      </c>
      <c r="F126" s="10">
        <v>26000</v>
      </c>
      <c r="G126" s="10">
        <v>3359.25</v>
      </c>
      <c r="H126" s="7">
        <v>26000</v>
      </c>
      <c r="I126" s="231"/>
      <c r="J126" s="232"/>
      <c r="K126" s="232"/>
      <c r="L126" s="181">
        <v>3359.25</v>
      </c>
      <c r="M126" s="181"/>
      <c r="N126" s="181"/>
      <c r="O126" s="181"/>
      <c r="P126" s="178">
        <f t="shared" si="5"/>
        <v>2</v>
      </c>
      <c r="Q126" s="124">
        <f t="shared" si="6"/>
        <v>2019</v>
      </c>
      <c r="R126" s="124" t="str">
        <f t="shared" si="7"/>
        <v>Feb</v>
      </c>
      <c r="S126" s="7"/>
    </row>
    <row r="127" spans="1:19" x14ac:dyDescent="0.25">
      <c r="A127" s="272" t="s">
        <v>312</v>
      </c>
      <c r="B127" s="7" t="s">
        <v>282</v>
      </c>
      <c r="D127" s="133">
        <v>43503</v>
      </c>
      <c r="E127" s="194">
        <v>43535</v>
      </c>
      <c r="F127" s="10">
        <v>24160</v>
      </c>
      <c r="G127" s="10">
        <v>3123.11</v>
      </c>
      <c r="H127" s="7">
        <v>24160</v>
      </c>
      <c r="I127" s="231"/>
      <c r="J127" s="232"/>
      <c r="K127" s="232"/>
      <c r="L127" s="181">
        <v>3123.11</v>
      </c>
      <c r="M127" s="181"/>
      <c r="N127" s="181"/>
      <c r="O127" s="181"/>
      <c r="P127" s="178">
        <f t="shared" si="5"/>
        <v>3</v>
      </c>
      <c r="Q127" s="124">
        <f t="shared" si="6"/>
        <v>2019</v>
      </c>
      <c r="R127" s="124" t="str">
        <f t="shared" si="7"/>
        <v>Mar</v>
      </c>
      <c r="S127" s="7"/>
    </row>
    <row r="128" spans="1:19" x14ac:dyDescent="0.25">
      <c r="A128" s="272" t="s">
        <v>312</v>
      </c>
      <c r="B128" s="7" t="s">
        <v>282</v>
      </c>
      <c r="D128" s="133">
        <v>43535</v>
      </c>
      <c r="E128" s="194">
        <v>43564</v>
      </c>
      <c r="F128" s="10">
        <v>21920</v>
      </c>
      <c r="G128" s="10">
        <v>2892.58</v>
      </c>
      <c r="H128" s="7">
        <v>21920</v>
      </c>
      <c r="I128" s="231"/>
      <c r="J128" s="232"/>
      <c r="K128" s="232"/>
      <c r="L128" s="181">
        <v>2892.58</v>
      </c>
      <c r="M128" s="181"/>
      <c r="N128" s="181"/>
      <c r="O128" s="181"/>
      <c r="P128" s="178">
        <f t="shared" si="5"/>
        <v>4</v>
      </c>
      <c r="Q128" s="124">
        <f t="shared" si="6"/>
        <v>2019</v>
      </c>
      <c r="R128" s="124" t="str">
        <f t="shared" si="7"/>
        <v>Apr</v>
      </c>
      <c r="S128" s="7"/>
    </row>
    <row r="129" spans="1:19" x14ac:dyDescent="0.25">
      <c r="A129" s="272" t="s">
        <v>312</v>
      </c>
      <c r="B129" s="7" t="s">
        <v>282</v>
      </c>
      <c r="D129" s="133">
        <v>43564</v>
      </c>
      <c r="E129" s="194">
        <v>43593</v>
      </c>
      <c r="F129" s="10">
        <v>18080</v>
      </c>
      <c r="G129" s="10">
        <v>2299.94</v>
      </c>
      <c r="H129" s="7">
        <v>18080</v>
      </c>
      <c r="I129" s="231"/>
      <c r="J129" s="232"/>
      <c r="K129" s="232"/>
      <c r="L129" s="181">
        <v>2299.94</v>
      </c>
      <c r="M129" s="181"/>
      <c r="N129" s="181"/>
      <c r="O129" s="181"/>
      <c r="P129" s="178">
        <f t="shared" si="5"/>
        <v>5</v>
      </c>
      <c r="Q129" s="124">
        <f t="shared" si="6"/>
        <v>2019</v>
      </c>
      <c r="R129" s="124" t="str">
        <f t="shared" si="7"/>
        <v>May</v>
      </c>
      <c r="S129" s="7"/>
    </row>
    <row r="130" spans="1:19" x14ac:dyDescent="0.25">
      <c r="A130" s="272" t="s">
        <v>312</v>
      </c>
      <c r="B130" s="7" t="s">
        <v>282</v>
      </c>
      <c r="D130" s="133">
        <v>43593</v>
      </c>
      <c r="E130" s="194">
        <v>43627</v>
      </c>
      <c r="F130" s="10">
        <v>19200</v>
      </c>
      <c r="G130" s="10">
        <v>2406.0100000000002</v>
      </c>
      <c r="H130" s="7">
        <v>19200</v>
      </c>
      <c r="I130" s="231"/>
      <c r="J130" s="232"/>
      <c r="K130" s="232"/>
      <c r="L130" s="181">
        <v>2406.0100000000002</v>
      </c>
      <c r="M130" s="181"/>
      <c r="N130" s="181"/>
      <c r="O130" s="181"/>
      <c r="P130" s="178">
        <f t="shared" si="5"/>
        <v>6</v>
      </c>
      <c r="Q130" s="124">
        <f t="shared" si="6"/>
        <v>2019</v>
      </c>
      <c r="R130" s="124" t="str">
        <f t="shared" si="7"/>
        <v>Jun</v>
      </c>
      <c r="S130" s="7"/>
    </row>
    <row r="131" spans="1:19" x14ac:dyDescent="0.25">
      <c r="A131" s="272" t="s">
        <v>312</v>
      </c>
      <c r="B131" s="7" t="s">
        <v>282</v>
      </c>
      <c r="D131" s="133">
        <v>43627</v>
      </c>
      <c r="E131" s="194">
        <v>43656</v>
      </c>
      <c r="F131" s="10">
        <v>17600</v>
      </c>
      <c r="G131" s="10">
        <v>4735.3500000000004</v>
      </c>
      <c r="H131" s="7">
        <v>17600</v>
      </c>
      <c r="I131" s="231"/>
      <c r="J131" s="232"/>
      <c r="K131" s="232"/>
      <c r="L131" s="181">
        <v>4735.3500000000004</v>
      </c>
      <c r="M131" s="181"/>
      <c r="N131" s="181"/>
      <c r="O131" s="181"/>
      <c r="P131" s="178">
        <f t="shared" si="5"/>
        <v>7</v>
      </c>
      <c r="Q131" s="124">
        <f t="shared" si="6"/>
        <v>2019</v>
      </c>
      <c r="R131" s="124" t="str">
        <f t="shared" si="7"/>
        <v>Jul</v>
      </c>
      <c r="S131" s="7"/>
    </row>
    <row r="132" spans="1:19" x14ac:dyDescent="0.25">
      <c r="A132" s="272" t="s">
        <v>312</v>
      </c>
      <c r="B132" s="7" t="s">
        <v>282</v>
      </c>
      <c r="D132" s="133">
        <v>43656</v>
      </c>
      <c r="E132" s="194">
        <v>43680</v>
      </c>
      <c r="F132" s="10">
        <v>18480</v>
      </c>
      <c r="G132" s="10">
        <v>2505.3000000000002</v>
      </c>
      <c r="H132" s="7">
        <v>18480</v>
      </c>
      <c r="I132" s="231"/>
      <c r="J132" s="232"/>
      <c r="K132" s="232"/>
      <c r="L132" s="181">
        <v>2505.3000000000002</v>
      </c>
      <c r="M132" s="181"/>
      <c r="N132" s="181"/>
      <c r="O132" s="181"/>
      <c r="P132" s="178">
        <f t="shared" si="5"/>
        <v>8</v>
      </c>
      <c r="Q132" s="124">
        <f t="shared" si="6"/>
        <v>2019</v>
      </c>
      <c r="R132" s="124" t="str">
        <f t="shared" si="7"/>
        <v>Aug</v>
      </c>
      <c r="S132" s="7"/>
    </row>
    <row r="133" spans="1:19" x14ac:dyDescent="0.25">
      <c r="A133" s="272" t="s">
        <v>312</v>
      </c>
      <c r="B133" s="7" t="s">
        <v>282</v>
      </c>
      <c r="D133" s="133">
        <v>43680</v>
      </c>
      <c r="E133" s="194">
        <v>43719</v>
      </c>
      <c r="F133" s="10">
        <v>17280</v>
      </c>
      <c r="G133" s="10">
        <v>2264.63</v>
      </c>
      <c r="H133" s="7">
        <v>17280</v>
      </c>
      <c r="I133" s="231"/>
      <c r="J133" s="232"/>
      <c r="K133" s="232"/>
      <c r="L133" s="181">
        <v>2264.63</v>
      </c>
      <c r="M133" s="181"/>
      <c r="N133" s="181"/>
      <c r="O133" s="181"/>
      <c r="P133" s="178">
        <f t="shared" si="5"/>
        <v>9</v>
      </c>
      <c r="Q133" s="124">
        <f t="shared" si="6"/>
        <v>2019</v>
      </c>
      <c r="R133" s="124" t="str">
        <f t="shared" si="7"/>
        <v>Sep</v>
      </c>
      <c r="S133" s="7"/>
    </row>
    <row r="134" spans="1:19" x14ac:dyDescent="0.25">
      <c r="A134" s="272" t="s">
        <v>312</v>
      </c>
      <c r="B134" s="7" t="s">
        <v>282</v>
      </c>
      <c r="D134" s="133">
        <v>43719</v>
      </c>
      <c r="E134" s="194">
        <v>43746</v>
      </c>
      <c r="F134" s="10">
        <v>14240</v>
      </c>
      <c r="G134" s="10">
        <v>1991.49</v>
      </c>
      <c r="H134" s="7">
        <v>14240</v>
      </c>
      <c r="I134" s="231"/>
      <c r="J134" s="232"/>
      <c r="K134" s="232"/>
      <c r="L134" s="181">
        <v>1991.49</v>
      </c>
      <c r="M134" s="181"/>
      <c r="N134" s="181"/>
      <c r="O134" s="181"/>
      <c r="P134" s="178">
        <f t="shared" si="5"/>
        <v>10</v>
      </c>
      <c r="Q134" s="124">
        <f t="shared" si="6"/>
        <v>2019</v>
      </c>
      <c r="R134" s="124" t="str">
        <f t="shared" si="7"/>
        <v>Oct</v>
      </c>
      <c r="S134" s="7"/>
    </row>
    <row r="135" spans="1:19" x14ac:dyDescent="0.25">
      <c r="A135" s="272" t="s">
        <v>312</v>
      </c>
      <c r="B135" s="7" t="s">
        <v>282</v>
      </c>
      <c r="D135" s="133">
        <v>43746</v>
      </c>
      <c r="E135" s="194">
        <v>43774</v>
      </c>
      <c r="F135" s="10">
        <v>14720</v>
      </c>
      <c r="G135" s="10">
        <v>3045.52</v>
      </c>
      <c r="H135" s="7">
        <v>14720</v>
      </c>
      <c r="I135" s="231"/>
      <c r="J135" s="232"/>
      <c r="K135" s="232"/>
      <c r="L135" s="181">
        <v>3045.52</v>
      </c>
      <c r="M135" s="181"/>
      <c r="N135" s="181"/>
      <c r="O135" s="181"/>
      <c r="P135" s="178">
        <f t="shared" si="5"/>
        <v>11</v>
      </c>
      <c r="Q135" s="124">
        <f t="shared" si="6"/>
        <v>2019</v>
      </c>
      <c r="R135" s="124" t="str">
        <f t="shared" si="7"/>
        <v>Nov</v>
      </c>
      <c r="S135" s="7"/>
    </row>
    <row r="136" spans="1:19" x14ac:dyDescent="0.25">
      <c r="A136" s="272" t="s">
        <v>312</v>
      </c>
      <c r="B136" s="7" t="s">
        <v>282</v>
      </c>
      <c r="D136" s="133">
        <v>43774</v>
      </c>
      <c r="E136" s="194">
        <v>43804</v>
      </c>
      <c r="F136" s="10">
        <v>14720</v>
      </c>
      <c r="G136" s="10">
        <v>3045.52</v>
      </c>
      <c r="H136" s="7">
        <v>14720</v>
      </c>
      <c r="I136" s="231"/>
      <c r="J136" s="232"/>
      <c r="K136" s="232"/>
      <c r="L136" s="181">
        <v>3045.52</v>
      </c>
      <c r="M136" s="181"/>
      <c r="N136" s="181"/>
      <c r="O136" s="181"/>
      <c r="P136" s="178">
        <f t="shared" si="5"/>
        <v>12</v>
      </c>
      <c r="Q136" s="124">
        <f t="shared" si="6"/>
        <v>2019</v>
      </c>
      <c r="R136" s="124" t="str">
        <f t="shared" si="7"/>
        <v>Dec</v>
      </c>
      <c r="S136" s="7"/>
    </row>
    <row r="137" spans="1:19" x14ac:dyDescent="0.25">
      <c r="A137" s="272" t="s">
        <v>312</v>
      </c>
      <c r="B137" s="7" t="s">
        <v>282</v>
      </c>
      <c r="D137" s="133">
        <v>43804</v>
      </c>
      <c r="E137" s="194">
        <v>43839</v>
      </c>
      <c r="F137" s="10">
        <v>25200</v>
      </c>
      <c r="G137" s="10">
        <v>3280</v>
      </c>
      <c r="H137" s="7">
        <v>25200</v>
      </c>
      <c r="I137" s="231"/>
      <c r="J137" s="232"/>
      <c r="K137" s="232"/>
      <c r="L137" s="181">
        <v>3280</v>
      </c>
      <c r="M137" s="181"/>
      <c r="N137" s="181"/>
      <c r="O137" s="181"/>
      <c r="P137" s="178">
        <f t="shared" si="5"/>
        <v>1</v>
      </c>
      <c r="Q137" s="124">
        <f t="shared" si="6"/>
        <v>2020</v>
      </c>
      <c r="R137" s="124" t="str">
        <f t="shared" si="7"/>
        <v>Jan</v>
      </c>
      <c r="S137" s="7"/>
    </row>
    <row r="138" spans="1:19" x14ac:dyDescent="0.25">
      <c r="A138" s="272" t="s">
        <v>312</v>
      </c>
      <c r="B138" s="7" t="s">
        <v>282</v>
      </c>
      <c r="D138" s="133">
        <v>43839</v>
      </c>
      <c r="E138" s="194">
        <v>43868</v>
      </c>
      <c r="F138" s="10">
        <v>24080</v>
      </c>
      <c r="G138" s="10">
        <v>3150.2</v>
      </c>
      <c r="H138" s="7">
        <v>24080</v>
      </c>
      <c r="I138" s="231"/>
      <c r="J138" s="232"/>
      <c r="K138" s="232"/>
      <c r="L138" s="181">
        <v>3150.2</v>
      </c>
      <c r="M138" s="181"/>
      <c r="N138" s="181"/>
      <c r="O138" s="181"/>
      <c r="P138" s="178">
        <f t="shared" si="5"/>
        <v>2</v>
      </c>
      <c r="Q138" s="124">
        <f t="shared" si="6"/>
        <v>2020</v>
      </c>
      <c r="R138" s="124" t="str">
        <f t="shared" si="7"/>
        <v>Feb</v>
      </c>
      <c r="S138" s="7"/>
    </row>
    <row r="139" spans="1:19" x14ac:dyDescent="0.25">
      <c r="A139" s="272" t="s">
        <v>312</v>
      </c>
      <c r="B139" s="7" t="s">
        <v>282</v>
      </c>
      <c r="D139" s="133">
        <v>43868</v>
      </c>
      <c r="E139" s="194">
        <v>43900</v>
      </c>
      <c r="F139" s="10">
        <v>26320</v>
      </c>
      <c r="G139" s="10">
        <v>3537.02</v>
      </c>
      <c r="H139" s="7">
        <v>26320</v>
      </c>
      <c r="I139" s="231"/>
      <c r="J139" s="232"/>
      <c r="K139" s="232"/>
      <c r="L139" s="181">
        <v>3537.02</v>
      </c>
      <c r="M139" s="181"/>
      <c r="N139" s="181"/>
      <c r="O139" s="181"/>
      <c r="P139" s="178">
        <f t="shared" si="5"/>
        <v>3</v>
      </c>
      <c r="Q139" s="124">
        <f t="shared" si="6"/>
        <v>2020</v>
      </c>
      <c r="R139" s="124" t="str">
        <f t="shared" si="7"/>
        <v>Mar</v>
      </c>
      <c r="S139" s="7"/>
    </row>
    <row r="140" spans="1:19" x14ac:dyDescent="0.25">
      <c r="A140" s="272" t="s">
        <v>312</v>
      </c>
      <c r="B140" s="7" t="s">
        <v>282</v>
      </c>
      <c r="D140" s="133">
        <v>43900</v>
      </c>
      <c r="E140" s="194">
        <v>43929</v>
      </c>
      <c r="F140" s="10">
        <v>19280</v>
      </c>
      <c r="G140" s="10">
        <v>2598.4</v>
      </c>
      <c r="H140" s="7">
        <v>19280</v>
      </c>
      <c r="I140" s="231"/>
      <c r="J140" s="232"/>
      <c r="K140" s="232"/>
      <c r="L140" s="181">
        <v>2598.4</v>
      </c>
      <c r="M140" s="181"/>
      <c r="N140" s="181"/>
      <c r="O140" s="181"/>
      <c r="P140" s="178">
        <f t="shared" ref="P140:P200" si="11">MONTH(E140)</f>
        <v>4</v>
      </c>
      <c r="Q140" s="124">
        <f t="shared" ref="Q140:Q200" si="12">YEAR(E140)</f>
        <v>2020</v>
      </c>
      <c r="R140" s="124" t="str">
        <f t="shared" ref="R140:R200" si="13">CHOOSE(P140,"Jan","Feb","Mar","Apr","May","Jun","Jul","Aug","Sep","Oct","Nov","Dec")</f>
        <v>Apr</v>
      </c>
      <c r="S140" s="7"/>
    </row>
    <row r="141" spans="1:19" x14ac:dyDescent="0.25">
      <c r="A141" s="272" t="s">
        <v>312</v>
      </c>
      <c r="B141" s="7" t="s">
        <v>282</v>
      </c>
      <c r="D141" s="133">
        <v>43929</v>
      </c>
      <c r="E141" s="194">
        <v>43962</v>
      </c>
      <c r="F141" s="10">
        <v>18080</v>
      </c>
      <c r="G141" s="10">
        <v>2412.83</v>
      </c>
      <c r="H141" s="7">
        <v>18080</v>
      </c>
      <c r="I141" s="231"/>
      <c r="J141" s="232"/>
      <c r="K141" s="232"/>
      <c r="L141" s="181">
        <v>2412.83</v>
      </c>
      <c r="M141" s="181"/>
      <c r="N141" s="181"/>
      <c r="O141" s="181"/>
      <c r="P141" s="178">
        <f t="shared" si="11"/>
        <v>5</v>
      </c>
      <c r="Q141" s="124">
        <f t="shared" si="12"/>
        <v>2020</v>
      </c>
      <c r="R141" s="124" t="str">
        <f t="shared" si="13"/>
        <v>May</v>
      </c>
      <c r="S141" s="7"/>
    </row>
    <row r="142" spans="1:19" x14ac:dyDescent="0.25">
      <c r="A142" s="272" t="s">
        <v>312</v>
      </c>
      <c r="B142" s="7" t="s">
        <v>282</v>
      </c>
      <c r="D142" s="133">
        <v>43962</v>
      </c>
      <c r="E142" s="194">
        <v>43991</v>
      </c>
      <c r="F142" s="10">
        <v>24240</v>
      </c>
      <c r="G142" s="10">
        <v>3100.51</v>
      </c>
      <c r="H142" s="7">
        <v>24240</v>
      </c>
      <c r="I142" s="231"/>
      <c r="J142" s="232"/>
      <c r="K142" s="232"/>
      <c r="L142" s="181">
        <v>3100.51</v>
      </c>
      <c r="M142" s="181"/>
      <c r="N142" s="181"/>
      <c r="O142" s="181"/>
      <c r="P142" s="178">
        <f t="shared" si="11"/>
        <v>6</v>
      </c>
      <c r="Q142" s="124">
        <f t="shared" si="12"/>
        <v>2020</v>
      </c>
      <c r="R142" s="124" t="str">
        <f t="shared" si="13"/>
        <v>Jun</v>
      </c>
      <c r="S142" s="7"/>
    </row>
    <row r="143" spans="1:19" x14ac:dyDescent="0.25">
      <c r="A143" s="272" t="s">
        <v>312</v>
      </c>
      <c r="B143" s="7" t="s">
        <v>282</v>
      </c>
      <c r="D143" s="133">
        <v>43991</v>
      </c>
      <c r="E143" s="194">
        <v>44036</v>
      </c>
      <c r="F143" s="10">
        <v>18800</v>
      </c>
      <c r="G143" s="10">
        <v>2351.35</v>
      </c>
      <c r="H143" s="7">
        <v>18800</v>
      </c>
      <c r="I143" s="231"/>
      <c r="J143" s="232"/>
      <c r="K143" s="232"/>
      <c r="L143" s="181">
        <v>2351.35</v>
      </c>
      <c r="M143" s="181"/>
      <c r="N143" s="181"/>
      <c r="O143" s="181"/>
      <c r="P143" s="178">
        <f t="shared" si="11"/>
        <v>7</v>
      </c>
      <c r="Q143" s="124">
        <f t="shared" si="12"/>
        <v>2020</v>
      </c>
      <c r="R143" s="124" t="str">
        <f t="shared" si="13"/>
        <v>Jul</v>
      </c>
      <c r="S143" s="7"/>
    </row>
    <row r="144" spans="1:19" x14ac:dyDescent="0.25">
      <c r="A144" s="272" t="s">
        <v>312</v>
      </c>
      <c r="B144" s="7" t="s">
        <v>282</v>
      </c>
      <c r="D144" s="133">
        <v>44036</v>
      </c>
      <c r="E144" s="194">
        <v>44053</v>
      </c>
      <c r="F144" s="10">
        <v>34080</v>
      </c>
      <c r="G144" s="10">
        <v>6819.29</v>
      </c>
      <c r="H144" s="7">
        <v>34080</v>
      </c>
      <c r="I144" s="231"/>
      <c r="J144" s="232"/>
      <c r="K144" s="232"/>
      <c r="L144" s="181">
        <v>6819.29</v>
      </c>
      <c r="M144" s="181"/>
      <c r="N144" s="181"/>
      <c r="O144" s="181"/>
      <c r="P144" s="178">
        <f t="shared" si="11"/>
        <v>8</v>
      </c>
      <c r="Q144" s="124">
        <f t="shared" si="12"/>
        <v>2020</v>
      </c>
      <c r="R144" s="124" t="str">
        <f t="shared" si="13"/>
        <v>Aug</v>
      </c>
      <c r="S144" s="7"/>
    </row>
    <row r="145" spans="1:19" x14ac:dyDescent="0.25">
      <c r="A145" s="272" t="s">
        <v>312</v>
      </c>
      <c r="B145" s="7" t="s">
        <v>282</v>
      </c>
      <c r="D145" s="133">
        <v>44053</v>
      </c>
      <c r="E145" s="194">
        <v>44083</v>
      </c>
      <c r="F145" s="10">
        <v>27440</v>
      </c>
      <c r="G145" s="10">
        <v>3105.44</v>
      </c>
      <c r="H145" s="7">
        <v>27440</v>
      </c>
      <c r="I145" s="231"/>
      <c r="J145" s="232"/>
      <c r="K145" s="232"/>
      <c r="L145" s="181">
        <v>3105.44</v>
      </c>
      <c r="M145" s="181"/>
      <c r="N145" s="181"/>
      <c r="O145" s="181"/>
      <c r="P145" s="178">
        <f t="shared" si="11"/>
        <v>9</v>
      </c>
      <c r="Q145" s="124">
        <f t="shared" si="12"/>
        <v>2020</v>
      </c>
      <c r="R145" s="124" t="str">
        <f t="shared" si="13"/>
        <v>Sep</v>
      </c>
      <c r="S145" s="7"/>
    </row>
    <row r="146" spans="1:19" x14ac:dyDescent="0.25">
      <c r="A146" s="272" t="s">
        <v>312</v>
      </c>
      <c r="B146" s="7" t="s">
        <v>282</v>
      </c>
      <c r="D146" s="133">
        <v>44083</v>
      </c>
      <c r="E146" s="194">
        <v>44110</v>
      </c>
      <c r="F146" s="10">
        <v>21840</v>
      </c>
      <c r="G146" s="10">
        <v>2641.36</v>
      </c>
      <c r="H146" s="7">
        <v>21840</v>
      </c>
      <c r="I146" s="231"/>
      <c r="J146" s="232"/>
      <c r="K146" s="232"/>
      <c r="L146" s="181">
        <v>2641.36</v>
      </c>
      <c r="M146" s="181"/>
      <c r="N146" s="181"/>
      <c r="O146" s="181"/>
      <c r="P146" s="178">
        <f t="shared" si="11"/>
        <v>10</v>
      </c>
      <c r="Q146" s="124">
        <f t="shared" si="12"/>
        <v>2020</v>
      </c>
      <c r="R146" s="124" t="str">
        <f t="shared" si="13"/>
        <v>Oct</v>
      </c>
      <c r="S146" s="7"/>
    </row>
    <row r="147" spans="1:19" x14ac:dyDescent="0.25">
      <c r="A147" s="272" t="s">
        <v>312</v>
      </c>
      <c r="B147" s="7" t="s">
        <v>282</v>
      </c>
      <c r="D147" s="133">
        <v>44110</v>
      </c>
      <c r="E147" s="194">
        <v>44140</v>
      </c>
      <c r="F147" s="10">
        <v>21760</v>
      </c>
      <c r="G147" s="10">
        <v>2641.36</v>
      </c>
      <c r="H147" s="7">
        <v>21760</v>
      </c>
      <c r="I147" s="231"/>
      <c r="J147" s="232"/>
      <c r="K147" s="232"/>
      <c r="L147" s="181">
        <v>2641.36</v>
      </c>
      <c r="M147" s="181"/>
      <c r="N147" s="181"/>
      <c r="O147" s="181"/>
      <c r="P147" s="178">
        <f t="shared" si="11"/>
        <v>11</v>
      </c>
      <c r="Q147" s="124">
        <f t="shared" si="12"/>
        <v>2020</v>
      </c>
      <c r="R147" s="124" t="str">
        <f t="shared" si="13"/>
        <v>Nov</v>
      </c>
      <c r="S147" s="7"/>
    </row>
    <row r="148" spans="1:19" x14ac:dyDescent="0.25">
      <c r="A148" s="272" t="s">
        <v>312</v>
      </c>
      <c r="B148" s="7" t="s">
        <v>282</v>
      </c>
      <c r="D148" s="133">
        <v>44140</v>
      </c>
      <c r="E148" s="194">
        <v>44170</v>
      </c>
      <c r="F148" s="10">
        <v>21760</v>
      </c>
      <c r="G148" s="10">
        <v>2641.36</v>
      </c>
      <c r="H148" s="7">
        <v>21760</v>
      </c>
      <c r="I148" s="231"/>
      <c r="J148" s="232"/>
      <c r="K148" s="232"/>
      <c r="L148" s="181">
        <v>2641.36</v>
      </c>
      <c r="M148" s="181"/>
      <c r="N148" s="181"/>
      <c r="O148" s="181"/>
      <c r="P148" s="178">
        <f t="shared" si="11"/>
        <v>12</v>
      </c>
      <c r="Q148" s="124">
        <f t="shared" si="12"/>
        <v>2020</v>
      </c>
      <c r="R148" s="124" t="str">
        <f t="shared" si="13"/>
        <v>Dec</v>
      </c>
      <c r="S148" s="7"/>
    </row>
    <row r="149" spans="1:19" x14ac:dyDescent="0.25">
      <c r="A149" s="272" t="s">
        <v>312</v>
      </c>
      <c r="B149" s="7" t="s">
        <v>282</v>
      </c>
      <c r="D149" s="133">
        <v>44170</v>
      </c>
      <c r="E149" s="194">
        <v>44204</v>
      </c>
      <c r="F149" s="10">
        <v>33120</v>
      </c>
      <c r="G149" s="10">
        <v>6579.3</v>
      </c>
      <c r="H149" s="7">
        <v>33120</v>
      </c>
      <c r="I149" s="231"/>
      <c r="J149" s="232"/>
      <c r="K149" s="232"/>
      <c r="L149" s="181">
        <v>6579.3</v>
      </c>
      <c r="M149" s="181"/>
      <c r="N149" s="181"/>
      <c r="O149" s="181"/>
      <c r="P149" s="178">
        <f t="shared" si="11"/>
        <v>1</v>
      </c>
      <c r="Q149" s="124">
        <f t="shared" si="12"/>
        <v>2021</v>
      </c>
      <c r="R149" s="124" t="str">
        <f t="shared" si="13"/>
        <v>Jan</v>
      </c>
      <c r="S149" s="7"/>
    </row>
    <row r="150" spans="1:19" x14ac:dyDescent="0.25">
      <c r="A150" s="272" t="s">
        <v>312</v>
      </c>
      <c r="B150" s="7" t="s">
        <v>282</v>
      </c>
      <c r="D150" s="133">
        <v>44204</v>
      </c>
      <c r="E150" s="194">
        <v>44236</v>
      </c>
      <c r="F150" s="10">
        <v>41920</v>
      </c>
      <c r="G150" s="10">
        <v>4588.75</v>
      </c>
      <c r="H150" s="7">
        <v>41920</v>
      </c>
      <c r="I150" s="231"/>
      <c r="J150" s="232"/>
      <c r="K150" s="232"/>
      <c r="L150" s="181">
        <v>4588.75</v>
      </c>
      <c r="M150" s="181"/>
      <c r="N150" s="181"/>
      <c r="O150" s="181"/>
      <c r="P150" s="178">
        <f t="shared" si="11"/>
        <v>2</v>
      </c>
      <c r="Q150" s="124">
        <f t="shared" si="12"/>
        <v>2021</v>
      </c>
      <c r="R150" s="124" t="str">
        <f t="shared" si="13"/>
        <v>Feb</v>
      </c>
      <c r="S150" s="7"/>
    </row>
    <row r="151" spans="1:19" x14ac:dyDescent="0.25">
      <c r="A151" s="272" t="s">
        <v>312</v>
      </c>
      <c r="B151" s="7" t="s">
        <v>282</v>
      </c>
      <c r="D151" s="133">
        <v>44236</v>
      </c>
      <c r="E151" s="194">
        <v>44264</v>
      </c>
      <c r="F151" s="10">
        <v>37280</v>
      </c>
      <c r="G151" s="10">
        <v>4143.5600000000004</v>
      </c>
      <c r="H151" s="7">
        <v>37280</v>
      </c>
      <c r="I151" s="231"/>
      <c r="J151" s="232"/>
      <c r="K151" s="232"/>
      <c r="L151" s="181">
        <v>4143.5600000000004</v>
      </c>
      <c r="M151" s="181"/>
      <c r="N151" s="181"/>
      <c r="O151" s="181"/>
      <c r="P151" s="178">
        <f t="shared" si="11"/>
        <v>3</v>
      </c>
      <c r="Q151" s="124">
        <f t="shared" si="12"/>
        <v>2021</v>
      </c>
      <c r="R151" s="124" t="str">
        <f t="shared" si="13"/>
        <v>Mar</v>
      </c>
      <c r="S151" s="7"/>
    </row>
    <row r="152" spans="1:19" x14ac:dyDescent="0.25">
      <c r="A152" s="272" t="s">
        <v>312</v>
      </c>
      <c r="B152" s="7" t="s">
        <v>282</v>
      </c>
      <c r="D152" s="133">
        <v>44264</v>
      </c>
      <c r="E152" s="194">
        <v>44295</v>
      </c>
      <c r="F152" s="10">
        <v>23360</v>
      </c>
      <c r="G152" s="10">
        <v>3135.58</v>
      </c>
      <c r="H152" s="7">
        <v>23360</v>
      </c>
      <c r="I152" s="231"/>
      <c r="J152" s="232"/>
      <c r="K152" s="232"/>
      <c r="L152" s="181">
        <v>3135.58</v>
      </c>
      <c r="M152" s="181"/>
      <c r="N152" s="181"/>
      <c r="O152" s="181"/>
      <c r="P152" s="178">
        <f t="shared" si="11"/>
        <v>4</v>
      </c>
      <c r="Q152" s="124">
        <f t="shared" si="12"/>
        <v>2021</v>
      </c>
      <c r="R152" s="124" t="str">
        <f t="shared" si="13"/>
        <v>Apr</v>
      </c>
      <c r="S152" s="7"/>
    </row>
    <row r="153" spans="1:19" x14ac:dyDescent="0.25">
      <c r="A153" s="272" t="s">
        <v>312</v>
      </c>
      <c r="B153" s="7" t="s">
        <v>282</v>
      </c>
      <c r="D153" s="133">
        <v>44295</v>
      </c>
      <c r="E153" s="194">
        <v>44327</v>
      </c>
      <c r="F153" s="10">
        <v>25360</v>
      </c>
      <c r="G153" s="10">
        <v>2812.16</v>
      </c>
      <c r="H153" s="7">
        <v>25360</v>
      </c>
      <c r="I153" s="231"/>
      <c r="J153" s="232"/>
      <c r="K153" s="232"/>
      <c r="L153" s="181">
        <v>2812.16</v>
      </c>
      <c r="M153" s="181"/>
      <c r="N153" s="181"/>
      <c r="O153" s="181"/>
      <c r="P153" s="178">
        <f t="shared" si="11"/>
        <v>5</v>
      </c>
      <c r="Q153" s="124">
        <f t="shared" si="12"/>
        <v>2021</v>
      </c>
      <c r="R153" s="124" t="str">
        <f t="shared" si="13"/>
        <v>May</v>
      </c>
      <c r="S153" s="7"/>
    </row>
    <row r="154" spans="1:19" x14ac:dyDescent="0.25">
      <c r="A154" s="272" t="s">
        <v>312</v>
      </c>
      <c r="B154" s="7" t="s">
        <v>282</v>
      </c>
      <c r="D154" s="133">
        <v>44327</v>
      </c>
      <c r="E154" s="194">
        <v>44356</v>
      </c>
      <c r="F154" s="10">
        <v>25200</v>
      </c>
      <c r="G154" s="10">
        <v>3272.48</v>
      </c>
      <c r="H154" s="7">
        <v>25200</v>
      </c>
      <c r="I154" s="231"/>
      <c r="J154" s="232"/>
      <c r="K154" s="232"/>
      <c r="L154" s="181">
        <v>3272.48</v>
      </c>
      <c r="M154" s="181"/>
      <c r="N154" s="181"/>
      <c r="O154" s="181"/>
      <c r="P154" s="178">
        <f t="shared" si="11"/>
        <v>6</v>
      </c>
      <c r="Q154" s="124">
        <f t="shared" si="12"/>
        <v>2021</v>
      </c>
      <c r="R154" s="124" t="str">
        <f t="shared" si="13"/>
        <v>Jun</v>
      </c>
      <c r="S154" s="7"/>
    </row>
    <row r="155" spans="1:19" x14ac:dyDescent="0.25">
      <c r="A155" s="272" t="s">
        <v>312</v>
      </c>
      <c r="B155" s="7" t="s">
        <v>282</v>
      </c>
      <c r="D155" s="133">
        <v>44356</v>
      </c>
      <c r="E155" s="194">
        <v>44389</v>
      </c>
      <c r="F155" s="10">
        <v>26080</v>
      </c>
      <c r="G155" s="10">
        <v>3239.42</v>
      </c>
      <c r="H155" s="7">
        <v>26080</v>
      </c>
      <c r="I155" s="231"/>
      <c r="J155" s="232"/>
      <c r="K155" s="232"/>
      <c r="L155" s="181">
        <v>3239.42</v>
      </c>
      <c r="M155" s="181"/>
      <c r="N155" s="181"/>
      <c r="O155" s="181"/>
      <c r="P155" s="178">
        <f t="shared" si="11"/>
        <v>7</v>
      </c>
      <c r="Q155" s="124">
        <f t="shared" si="12"/>
        <v>2021</v>
      </c>
      <c r="R155" s="124" t="str">
        <f t="shared" si="13"/>
        <v>Jul</v>
      </c>
      <c r="S155" s="7"/>
    </row>
    <row r="156" spans="1:19" x14ac:dyDescent="0.25">
      <c r="A156" s="272" t="s">
        <v>312</v>
      </c>
      <c r="B156" s="7" t="s">
        <v>282</v>
      </c>
      <c r="D156" s="133">
        <v>44389</v>
      </c>
      <c r="E156" s="194">
        <v>44419</v>
      </c>
      <c r="F156" s="10">
        <v>26320</v>
      </c>
      <c r="G156" s="10">
        <v>3203.57</v>
      </c>
      <c r="H156" s="7">
        <v>26320</v>
      </c>
      <c r="I156" s="231"/>
      <c r="J156" s="232"/>
      <c r="K156" s="232"/>
      <c r="L156" s="181">
        <v>3203.57</v>
      </c>
      <c r="M156" s="181"/>
      <c r="N156" s="181"/>
      <c r="O156" s="181"/>
      <c r="P156" s="178">
        <f t="shared" si="11"/>
        <v>8</v>
      </c>
      <c r="Q156" s="124">
        <f t="shared" si="12"/>
        <v>2021</v>
      </c>
      <c r="R156" s="124" t="str">
        <f t="shared" si="13"/>
        <v>Aug</v>
      </c>
      <c r="S156" s="7"/>
    </row>
    <row r="157" spans="1:19" x14ac:dyDescent="0.25">
      <c r="A157" s="272" t="s">
        <v>312</v>
      </c>
      <c r="B157" s="7" t="s">
        <v>282</v>
      </c>
      <c r="D157" s="133">
        <v>44419</v>
      </c>
      <c r="E157" s="194">
        <v>44452</v>
      </c>
      <c r="F157" s="10">
        <v>22960</v>
      </c>
      <c r="G157" s="10">
        <v>2717.28</v>
      </c>
      <c r="H157" s="7">
        <v>22960</v>
      </c>
      <c r="I157" s="231"/>
      <c r="J157" s="232"/>
      <c r="K157" s="232"/>
      <c r="L157" s="181">
        <v>2717.28</v>
      </c>
      <c r="M157" s="181"/>
      <c r="N157" s="181"/>
      <c r="O157" s="181"/>
      <c r="P157" s="178">
        <f t="shared" si="11"/>
        <v>9</v>
      </c>
      <c r="Q157" s="124">
        <f t="shared" si="12"/>
        <v>2021</v>
      </c>
      <c r="R157" s="124" t="str">
        <f t="shared" si="13"/>
        <v>Sep</v>
      </c>
      <c r="S157" s="7"/>
    </row>
    <row r="158" spans="1:19" x14ac:dyDescent="0.25">
      <c r="A158" s="272" t="s">
        <v>312</v>
      </c>
      <c r="B158" s="7" t="s">
        <v>282</v>
      </c>
      <c r="D158" s="133">
        <v>44452</v>
      </c>
      <c r="E158" s="194">
        <v>44480</v>
      </c>
      <c r="F158" s="10">
        <v>19360</v>
      </c>
      <c r="G158" s="10">
        <v>2676.5</v>
      </c>
      <c r="H158" s="7">
        <v>19360</v>
      </c>
      <c r="I158" s="234"/>
      <c r="J158" s="235"/>
      <c r="K158" s="235"/>
      <c r="L158" s="181">
        <v>2676.5</v>
      </c>
      <c r="M158" s="181"/>
      <c r="N158" s="181"/>
      <c r="O158" s="181"/>
      <c r="P158" s="178">
        <f t="shared" si="11"/>
        <v>10</v>
      </c>
      <c r="Q158" s="124">
        <f t="shared" si="12"/>
        <v>2021</v>
      </c>
      <c r="R158" s="124" t="str">
        <f t="shared" si="13"/>
        <v>Oct</v>
      </c>
      <c r="S158" s="7"/>
    </row>
    <row r="159" spans="1:19" x14ac:dyDescent="0.25">
      <c r="A159" s="272" t="s">
        <v>312</v>
      </c>
      <c r="B159" s="7" t="s">
        <v>282</v>
      </c>
      <c r="D159" s="133">
        <v>44480</v>
      </c>
      <c r="E159" s="194">
        <v>44508</v>
      </c>
      <c r="F159" s="10">
        <v>34160</v>
      </c>
      <c r="G159" s="10">
        <v>2132.38</v>
      </c>
      <c r="H159" s="7">
        <v>34160</v>
      </c>
      <c r="I159" s="231"/>
      <c r="J159" s="232"/>
      <c r="K159" s="232"/>
      <c r="L159" s="181">
        <v>2132.38</v>
      </c>
      <c r="M159" s="181"/>
      <c r="N159" s="181"/>
      <c r="O159" s="181"/>
      <c r="P159" s="178">
        <f t="shared" si="11"/>
        <v>11</v>
      </c>
      <c r="Q159" s="124">
        <f t="shared" si="12"/>
        <v>2021</v>
      </c>
      <c r="R159" s="124" t="str">
        <f t="shared" si="13"/>
        <v>Nov</v>
      </c>
      <c r="S159" s="7"/>
    </row>
    <row r="160" spans="1:19" x14ac:dyDescent="0.25">
      <c r="A160" s="272" t="s">
        <v>312</v>
      </c>
      <c r="B160" s="7" t="s">
        <v>282</v>
      </c>
      <c r="D160" s="133">
        <v>44508</v>
      </c>
      <c r="E160" s="194">
        <v>44538</v>
      </c>
      <c r="F160" s="10">
        <v>34160</v>
      </c>
      <c r="G160" s="10">
        <v>2132.38</v>
      </c>
      <c r="H160" s="7">
        <v>34160</v>
      </c>
      <c r="I160" s="231"/>
      <c r="J160" s="232"/>
      <c r="K160" s="232"/>
      <c r="L160" s="181">
        <v>2132.38</v>
      </c>
      <c r="M160" s="181"/>
      <c r="N160" s="181"/>
      <c r="O160" s="181"/>
      <c r="P160" s="178">
        <f t="shared" si="11"/>
        <v>12</v>
      </c>
      <c r="Q160" s="124">
        <f t="shared" si="12"/>
        <v>2021</v>
      </c>
      <c r="R160" s="124" t="str">
        <f t="shared" si="13"/>
        <v>Dec</v>
      </c>
      <c r="S160" s="7"/>
    </row>
    <row r="161" spans="1:19" x14ac:dyDescent="0.25">
      <c r="A161" s="272" t="s">
        <v>312</v>
      </c>
      <c r="B161" s="7" t="s">
        <v>282</v>
      </c>
      <c r="D161" s="133">
        <v>44538</v>
      </c>
      <c r="E161" s="194">
        <v>44573</v>
      </c>
      <c r="F161" s="10">
        <v>34160</v>
      </c>
      <c r="G161" s="10">
        <v>3496.36</v>
      </c>
      <c r="H161" s="7">
        <v>34160</v>
      </c>
      <c r="I161" s="231"/>
      <c r="J161" s="232"/>
      <c r="K161" s="232"/>
      <c r="L161" s="181">
        <v>3496.36</v>
      </c>
      <c r="M161" s="181"/>
      <c r="N161" s="181"/>
      <c r="O161" s="181"/>
      <c r="P161" s="178">
        <f t="shared" si="11"/>
        <v>1</v>
      </c>
      <c r="Q161" s="124">
        <f t="shared" si="12"/>
        <v>2022</v>
      </c>
      <c r="R161" s="124" t="str">
        <f t="shared" si="13"/>
        <v>Jan</v>
      </c>
      <c r="S161" s="7"/>
    </row>
    <row r="162" spans="1:19" x14ac:dyDescent="0.25">
      <c r="A162" s="272" t="s">
        <v>312</v>
      </c>
      <c r="B162" s="7" t="s">
        <v>282</v>
      </c>
      <c r="D162" s="133">
        <v>44573</v>
      </c>
      <c r="E162" s="194">
        <v>44602</v>
      </c>
      <c r="F162" s="10">
        <v>46400</v>
      </c>
      <c r="G162" s="10">
        <v>4560.95</v>
      </c>
      <c r="H162" s="7">
        <v>46400</v>
      </c>
      <c r="I162" s="231"/>
      <c r="J162" s="232"/>
      <c r="K162" s="232"/>
      <c r="L162" s="181">
        <v>4560.95</v>
      </c>
      <c r="M162" s="181"/>
      <c r="N162" s="181"/>
      <c r="O162" s="181"/>
      <c r="P162" s="178">
        <f t="shared" si="11"/>
        <v>2</v>
      </c>
      <c r="Q162" s="124">
        <f t="shared" si="12"/>
        <v>2022</v>
      </c>
      <c r="R162" s="124" t="str">
        <f t="shared" si="13"/>
        <v>Feb</v>
      </c>
      <c r="S162" s="7"/>
    </row>
    <row r="163" spans="1:19" x14ac:dyDescent="0.25">
      <c r="A163" s="269" t="s">
        <v>313</v>
      </c>
      <c r="B163" s="7" t="s">
        <v>260</v>
      </c>
      <c r="C163" s="7" t="s">
        <v>315</v>
      </c>
      <c r="D163" s="133">
        <v>43456</v>
      </c>
      <c r="E163" s="194">
        <v>43487</v>
      </c>
      <c r="F163" s="10"/>
      <c r="G163" s="10"/>
      <c r="H163" s="10">
        <v>1791</v>
      </c>
      <c r="I163" s="231"/>
      <c r="J163" s="127"/>
      <c r="K163" s="127"/>
      <c r="L163" s="181">
        <v>219.51</v>
      </c>
      <c r="M163" s="181"/>
      <c r="N163" s="181"/>
      <c r="O163" s="181"/>
      <c r="P163" s="178">
        <f t="shared" ref="P163:P199" si="14">MONTH(E163)</f>
        <v>1</v>
      </c>
      <c r="Q163" s="124">
        <f t="shared" ref="Q163:Q199" si="15">YEAR(E163)</f>
        <v>2019</v>
      </c>
      <c r="R163" s="124" t="str">
        <f t="shared" ref="R163:R199" si="16">CHOOSE(P163,"Jan","Feb","Mar","Apr","May","Jun","Jul","Aug","Sep","Oct","Nov","Dec")</f>
        <v>Jan</v>
      </c>
      <c r="S163" s="7"/>
    </row>
    <row r="164" spans="1:19" x14ac:dyDescent="0.25">
      <c r="A164" s="269" t="s">
        <v>313</v>
      </c>
      <c r="B164" s="7" t="s">
        <v>260</v>
      </c>
      <c r="C164" s="7" t="s">
        <v>315</v>
      </c>
      <c r="D164" s="133">
        <v>43487</v>
      </c>
      <c r="E164" s="194">
        <v>43518</v>
      </c>
      <c r="F164" s="10"/>
      <c r="G164" s="10"/>
      <c r="H164" s="10">
        <v>1426</v>
      </c>
      <c r="I164" s="231"/>
      <c r="J164" s="127"/>
      <c r="K164" s="127"/>
      <c r="L164" s="181">
        <v>170.18</v>
      </c>
      <c r="M164" s="181"/>
      <c r="N164" s="181"/>
      <c r="O164" s="181"/>
      <c r="P164" s="178">
        <f t="shared" si="14"/>
        <v>2</v>
      </c>
      <c r="Q164" s="124">
        <f t="shared" si="15"/>
        <v>2019</v>
      </c>
      <c r="R164" s="124" t="str">
        <f t="shared" si="16"/>
        <v>Feb</v>
      </c>
      <c r="S164" s="7"/>
    </row>
    <row r="165" spans="1:19" x14ac:dyDescent="0.25">
      <c r="A165" s="269" t="s">
        <v>313</v>
      </c>
      <c r="B165" s="7" t="s">
        <v>260</v>
      </c>
      <c r="C165" s="7" t="s">
        <v>315</v>
      </c>
      <c r="D165" s="133">
        <v>43518</v>
      </c>
      <c r="E165" s="194">
        <v>43546</v>
      </c>
      <c r="F165" s="10"/>
      <c r="G165" s="10"/>
      <c r="H165" s="10">
        <v>1275</v>
      </c>
      <c r="I165" s="231"/>
      <c r="J165" s="127"/>
      <c r="K165" s="127"/>
      <c r="L165" s="181">
        <v>144.13999999999999</v>
      </c>
      <c r="M165" s="181"/>
      <c r="N165" s="181"/>
      <c r="O165" s="181"/>
      <c r="P165" s="178">
        <f t="shared" si="14"/>
        <v>3</v>
      </c>
      <c r="Q165" s="124">
        <f t="shared" si="15"/>
        <v>2019</v>
      </c>
      <c r="R165" s="124" t="str">
        <f t="shared" si="16"/>
        <v>Mar</v>
      </c>
      <c r="S165" s="7"/>
    </row>
    <row r="166" spans="1:19" x14ac:dyDescent="0.25">
      <c r="A166" s="269" t="s">
        <v>313</v>
      </c>
      <c r="B166" s="7" t="s">
        <v>260</v>
      </c>
      <c r="C166" s="7" t="s">
        <v>315</v>
      </c>
      <c r="D166" s="133">
        <v>43546</v>
      </c>
      <c r="E166" s="194">
        <v>43577</v>
      </c>
      <c r="F166" s="10"/>
      <c r="G166" s="10"/>
      <c r="H166" s="10">
        <v>1239</v>
      </c>
      <c r="I166" s="231"/>
      <c r="J166" s="127"/>
      <c r="K166" s="127"/>
      <c r="L166" s="181">
        <v>122.92</v>
      </c>
      <c r="M166" s="181"/>
      <c r="N166" s="181"/>
      <c r="O166" s="181"/>
      <c r="P166" s="178">
        <f t="shared" si="14"/>
        <v>4</v>
      </c>
      <c r="Q166" s="124">
        <f t="shared" si="15"/>
        <v>2019</v>
      </c>
      <c r="R166" s="124" t="str">
        <f t="shared" si="16"/>
        <v>Apr</v>
      </c>
      <c r="S166" s="7"/>
    </row>
    <row r="167" spans="1:19" x14ac:dyDescent="0.25">
      <c r="A167" s="269" t="s">
        <v>313</v>
      </c>
      <c r="B167" s="7" t="s">
        <v>260</v>
      </c>
      <c r="C167" s="7" t="s">
        <v>315</v>
      </c>
      <c r="D167" s="133">
        <v>43577</v>
      </c>
      <c r="E167" s="194">
        <v>43607</v>
      </c>
      <c r="F167" s="10"/>
      <c r="G167" s="10"/>
      <c r="H167" s="10">
        <v>1006</v>
      </c>
      <c r="I167" s="231"/>
      <c r="J167" s="127"/>
      <c r="K167" s="127"/>
      <c r="L167" s="181">
        <v>102.53</v>
      </c>
      <c r="M167" s="181"/>
      <c r="N167" s="181"/>
      <c r="O167" s="181"/>
      <c r="P167" s="178">
        <f t="shared" si="14"/>
        <v>5</v>
      </c>
      <c r="Q167" s="124">
        <f t="shared" si="15"/>
        <v>2019</v>
      </c>
      <c r="R167" s="124" t="str">
        <f t="shared" si="16"/>
        <v>May</v>
      </c>
      <c r="S167" s="7"/>
    </row>
    <row r="168" spans="1:19" x14ac:dyDescent="0.25">
      <c r="A168" s="269" t="s">
        <v>313</v>
      </c>
      <c r="B168" s="7" t="s">
        <v>260</v>
      </c>
      <c r="C168" s="7" t="s">
        <v>315</v>
      </c>
      <c r="D168" s="133">
        <v>43607</v>
      </c>
      <c r="E168" s="194">
        <v>43638</v>
      </c>
      <c r="F168" s="10"/>
      <c r="G168" s="10"/>
      <c r="H168" s="10">
        <v>887</v>
      </c>
      <c r="I168" s="231"/>
      <c r="J168" s="127"/>
      <c r="K168" s="127"/>
      <c r="L168" s="181">
        <v>85.89</v>
      </c>
      <c r="M168" s="181"/>
      <c r="N168" s="181"/>
      <c r="O168" s="181"/>
      <c r="P168" s="178">
        <f t="shared" si="14"/>
        <v>6</v>
      </c>
      <c r="Q168" s="124">
        <f t="shared" si="15"/>
        <v>2019</v>
      </c>
      <c r="R168" s="124" t="str">
        <f t="shared" si="16"/>
        <v>Jun</v>
      </c>
      <c r="S168" s="7"/>
    </row>
    <row r="169" spans="1:19" x14ac:dyDescent="0.25">
      <c r="A169" s="269" t="s">
        <v>313</v>
      </c>
      <c r="B169" s="7" t="s">
        <v>260</v>
      </c>
      <c r="C169" s="7" t="s">
        <v>315</v>
      </c>
      <c r="D169" s="133">
        <v>43638</v>
      </c>
      <c r="E169" s="194">
        <v>43668</v>
      </c>
      <c r="F169" s="10"/>
      <c r="G169" s="10"/>
      <c r="H169" s="10">
        <v>981</v>
      </c>
      <c r="I169" s="231"/>
      <c r="J169" s="127"/>
      <c r="K169" s="127"/>
      <c r="L169" s="181">
        <v>102.53</v>
      </c>
      <c r="M169" s="181"/>
      <c r="N169" s="181"/>
      <c r="O169" s="181"/>
      <c r="P169" s="178">
        <f t="shared" si="14"/>
        <v>7</v>
      </c>
      <c r="Q169" s="124">
        <f t="shared" si="15"/>
        <v>2019</v>
      </c>
      <c r="R169" s="124" t="str">
        <f t="shared" si="16"/>
        <v>Jul</v>
      </c>
      <c r="S169" s="7"/>
    </row>
    <row r="170" spans="1:19" x14ac:dyDescent="0.25">
      <c r="A170" s="269" t="s">
        <v>313</v>
      </c>
      <c r="B170" s="7" t="s">
        <v>260</v>
      </c>
      <c r="C170" s="7" t="s">
        <v>315</v>
      </c>
      <c r="D170" s="133">
        <v>43668</v>
      </c>
      <c r="E170" s="194">
        <v>43699</v>
      </c>
      <c r="F170" s="10"/>
      <c r="G170" s="10"/>
      <c r="H170" s="10">
        <v>1056</v>
      </c>
      <c r="I170" s="231"/>
      <c r="J170" s="127"/>
      <c r="K170" s="127"/>
      <c r="L170" s="181">
        <v>110.52</v>
      </c>
      <c r="M170" s="181"/>
      <c r="N170" s="181"/>
      <c r="O170" s="181"/>
      <c r="P170" s="178">
        <f t="shared" si="14"/>
        <v>8</v>
      </c>
      <c r="Q170" s="124">
        <f t="shared" si="15"/>
        <v>2019</v>
      </c>
      <c r="R170" s="124" t="str">
        <f t="shared" si="16"/>
        <v>Aug</v>
      </c>
      <c r="S170" s="7"/>
    </row>
    <row r="171" spans="1:19" x14ac:dyDescent="0.25">
      <c r="A171" s="269" t="s">
        <v>313</v>
      </c>
      <c r="B171" s="7" t="s">
        <v>260</v>
      </c>
      <c r="C171" s="7" t="s">
        <v>315</v>
      </c>
      <c r="D171" s="133">
        <v>43699</v>
      </c>
      <c r="E171" s="194">
        <v>43730</v>
      </c>
      <c r="F171" s="10"/>
      <c r="G171" s="10"/>
      <c r="H171" s="10">
        <v>1129</v>
      </c>
      <c r="I171" s="231"/>
      <c r="J171" s="127"/>
      <c r="K171" s="127"/>
      <c r="L171" s="181">
        <v>121.74</v>
      </c>
      <c r="M171" s="181"/>
      <c r="N171" s="181"/>
      <c r="O171" s="181"/>
      <c r="P171" s="178">
        <f t="shared" si="14"/>
        <v>9</v>
      </c>
      <c r="Q171" s="124">
        <f t="shared" si="15"/>
        <v>2019</v>
      </c>
      <c r="R171" s="124" t="str">
        <f t="shared" si="16"/>
        <v>Sep</v>
      </c>
      <c r="S171" s="7"/>
    </row>
    <row r="172" spans="1:19" x14ac:dyDescent="0.25">
      <c r="A172" s="269" t="s">
        <v>313</v>
      </c>
      <c r="B172" s="7" t="s">
        <v>260</v>
      </c>
      <c r="C172" s="7" t="s">
        <v>315</v>
      </c>
      <c r="D172" s="133">
        <v>43730</v>
      </c>
      <c r="E172" s="194">
        <v>43760</v>
      </c>
      <c r="F172" s="10"/>
      <c r="G172" s="10"/>
      <c r="H172" s="10">
        <v>1374</v>
      </c>
      <c r="I172" s="231"/>
      <c r="J172" s="127"/>
      <c r="K172" s="127"/>
      <c r="L172" s="181">
        <v>130.81</v>
      </c>
      <c r="M172" s="181"/>
      <c r="N172" s="181"/>
      <c r="O172" s="181"/>
      <c r="P172" s="178">
        <f t="shared" si="14"/>
        <v>10</v>
      </c>
      <c r="Q172" s="124">
        <f t="shared" si="15"/>
        <v>2019</v>
      </c>
      <c r="R172" s="124" t="str">
        <f t="shared" si="16"/>
        <v>Oct</v>
      </c>
      <c r="S172" s="7"/>
    </row>
    <row r="173" spans="1:19" x14ac:dyDescent="0.25">
      <c r="A173" s="269" t="s">
        <v>313</v>
      </c>
      <c r="B173" s="7" t="s">
        <v>260</v>
      </c>
      <c r="C173" s="7" t="s">
        <v>315</v>
      </c>
      <c r="D173" s="133">
        <v>43760</v>
      </c>
      <c r="E173" s="194">
        <v>43791</v>
      </c>
      <c r="F173" s="10"/>
      <c r="G173" s="10"/>
      <c r="H173" s="10">
        <v>1432</v>
      </c>
      <c r="I173" s="231"/>
      <c r="J173" s="127"/>
      <c r="K173" s="127"/>
      <c r="L173" s="181">
        <v>155.88999999999999</v>
      </c>
      <c r="M173" s="181"/>
      <c r="N173" s="181"/>
      <c r="O173" s="181"/>
      <c r="P173" s="178">
        <f t="shared" si="14"/>
        <v>11</v>
      </c>
      <c r="Q173" s="124">
        <f t="shared" si="15"/>
        <v>2019</v>
      </c>
      <c r="R173" s="124" t="str">
        <f t="shared" si="16"/>
        <v>Nov</v>
      </c>
      <c r="S173" s="7"/>
    </row>
    <row r="174" spans="1:19" x14ac:dyDescent="0.25">
      <c r="A174" s="269" t="s">
        <v>313</v>
      </c>
      <c r="B174" s="7" t="s">
        <v>260</v>
      </c>
      <c r="C174" s="7" t="s">
        <v>315</v>
      </c>
      <c r="D174" s="133">
        <v>43791</v>
      </c>
      <c r="E174" s="194">
        <v>43821</v>
      </c>
      <c r="F174" s="10"/>
      <c r="G174" s="10"/>
      <c r="H174" s="10">
        <v>1582</v>
      </c>
      <c r="I174" s="231"/>
      <c r="J174" s="127"/>
      <c r="K174" s="127"/>
      <c r="L174" s="181">
        <v>181.86</v>
      </c>
      <c r="M174" s="181"/>
      <c r="N174" s="181"/>
      <c r="O174" s="181"/>
      <c r="P174" s="178">
        <f t="shared" si="14"/>
        <v>12</v>
      </c>
      <c r="Q174" s="124">
        <f t="shared" si="15"/>
        <v>2019</v>
      </c>
      <c r="R174" s="124" t="str">
        <f t="shared" si="16"/>
        <v>Dec</v>
      </c>
      <c r="S174" s="7"/>
    </row>
    <row r="175" spans="1:19" x14ac:dyDescent="0.25">
      <c r="A175" s="269" t="s">
        <v>313</v>
      </c>
      <c r="B175" s="7" t="s">
        <v>260</v>
      </c>
      <c r="C175" s="7" t="s">
        <v>315</v>
      </c>
      <c r="D175" s="133">
        <v>43821</v>
      </c>
      <c r="E175" s="194">
        <v>43852</v>
      </c>
      <c r="F175" s="10"/>
      <c r="G175" s="10"/>
      <c r="H175" s="10">
        <v>1791</v>
      </c>
      <c r="I175" s="231"/>
      <c r="J175" s="127"/>
      <c r="K175" s="127"/>
      <c r="L175" s="181">
        <v>206.69</v>
      </c>
      <c r="M175" s="181"/>
      <c r="N175" s="181"/>
      <c r="O175" s="181"/>
      <c r="P175" s="178">
        <f t="shared" si="14"/>
        <v>1</v>
      </c>
      <c r="Q175" s="124">
        <f t="shared" si="15"/>
        <v>2020</v>
      </c>
      <c r="R175" s="124" t="str">
        <f t="shared" si="16"/>
        <v>Jan</v>
      </c>
      <c r="S175" s="7"/>
    </row>
    <row r="176" spans="1:19" x14ac:dyDescent="0.25">
      <c r="A176" s="269" t="s">
        <v>313</v>
      </c>
      <c r="B176" s="7" t="s">
        <v>260</v>
      </c>
      <c r="C176" s="7" t="s">
        <v>315</v>
      </c>
      <c r="D176" s="133">
        <v>43852</v>
      </c>
      <c r="E176" s="194">
        <v>43883</v>
      </c>
      <c r="F176" s="10"/>
      <c r="G176" s="10"/>
      <c r="H176" s="10">
        <v>1426</v>
      </c>
      <c r="I176" s="231"/>
      <c r="J176" s="127"/>
      <c r="K176" s="127"/>
      <c r="L176" s="181">
        <v>156.16</v>
      </c>
      <c r="M176" s="181"/>
      <c r="N176" s="181"/>
      <c r="O176" s="181"/>
      <c r="P176" s="178">
        <f t="shared" si="14"/>
        <v>2</v>
      </c>
      <c r="Q176" s="124">
        <f t="shared" si="15"/>
        <v>2020</v>
      </c>
      <c r="R176" s="124" t="str">
        <f t="shared" si="16"/>
        <v>Feb</v>
      </c>
      <c r="S176" s="7"/>
    </row>
    <row r="177" spans="1:19" x14ac:dyDescent="0.25">
      <c r="A177" s="269" t="s">
        <v>313</v>
      </c>
      <c r="B177" s="7" t="s">
        <v>260</v>
      </c>
      <c r="C177" s="7" t="s">
        <v>315</v>
      </c>
      <c r="D177" s="133">
        <v>43883</v>
      </c>
      <c r="E177" s="194">
        <v>43912</v>
      </c>
      <c r="F177" s="10"/>
      <c r="G177" s="10"/>
      <c r="H177" s="10">
        <v>1280</v>
      </c>
      <c r="I177" s="231"/>
      <c r="J177" s="127"/>
      <c r="K177" s="127"/>
      <c r="L177" s="181">
        <v>133.81</v>
      </c>
      <c r="M177" s="181"/>
      <c r="N177" s="181"/>
      <c r="O177" s="181"/>
      <c r="P177" s="178">
        <f t="shared" si="14"/>
        <v>3</v>
      </c>
      <c r="Q177" s="124">
        <f t="shared" si="15"/>
        <v>2020</v>
      </c>
      <c r="R177" s="124" t="str">
        <f t="shared" si="16"/>
        <v>Mar</v>
      </c>
      <c r="S177" s="7"/>
    </row>
    <row r="178" spans="1:19" x14ac:dyDescent="0.25">
      <c r="A178" s="269" t="s">
        <v>313</v>
      </c>
      <c r="B178" s="7" t="s">
        <v>260</v>
      </c>
      <c r="C178" s="7" t="s">
        <v>315</v>
      </c>
      <c r="D178" s="133">
        <v>43912</v>
      </c>
      <c r="E178" s="194">
        <v>43943</v>
      </c>
      <c r="F178" s="10"/>
      <c r="G178" s="10"/>
      <c r="H178" s="10">
        <v>1282</v>
      </c>
      <c r="I178" s="231"/>
      <c r="J178" s="127"/>
      <c r="K178" s="127"/>
      <c r="L178" s="181">
        <v>121.05</v>
      </c>
      <c r="M178" s="181"/>
      <c r="N178" s="181"/>
      <c r="O178" s="181"/>
      <c r="P178" s="178">
        <f t="shared" si="14"/>
        <v>4</v>
      </c>
      <c r="Q178" s="124">
        <f t="shared" si="15"/>
        <v>2020</v>
      </c>
      <c r="R178" s="124" t="str">
        <f t="shared" si="16"/>
        <v>Apr</v>
      </c>
      <c r="S178" s="7"/>
    </row>
    <row r="179" spans="1:19" x14ac:dyDescent="0.25">
      <c r="A179" s="269" t="s">
        <v>313</v>
      </c>
      <c r="B179" s="7" t="s">
        <v>260</v>
      </c>
      <c r="C179" s="7" t="s">
        <v>315</v>
      </c>
      <c r="D179" s="133">
        <v>43943</v>
      </c>
      <c r="E179" s="194">
        <v>43973</v>
      </c>
      <c r="F179" s="135"/>
      <c r="G179" s="135"/>
      <c r="H179" s="135">
        <v>942</v>
      </c>
      <c r="I179" s="231"/>
      <c r="J179" s="136"/>
      <c r="K179" s="136"/>
      <c r="L179" s="183">
        <v>93.58</v>
      </c>
      <c r="M179" s="181"/>
      <c r="N179" s="181"/>
      <c r="O179" s="181"/>
      <c r="P179" s="178">
        <f t="shared" si="14"/>
        <v>5</v>
      </c>
      <c r="Q179" s="124">
        <f t="shared" si="15"/>
        <v>2020</v>
      </c>
      <c r="R179" s="124" t="str">
        <f t="shared" si="16"/>
        <v>May</v>
      </c>
      <c r="S179" s="7"/>
    </row>
    <row r="180" spans="1:19" x14ac:dyDescent="0.25">
      <c r="A180" s="269" t="s">
        <v>313</v>
      </c>
      <c r="B180" s="7" t="s">
        <v>260</v>
      </c>
      <c r="C180" s="7" t="s">
        <v>315</v>
      </c>
      <c r="D180" s="133">
        <v>43973</v>
      </c>
      <c r="E180" s="194">
        <v>44004</v>
      </c>
      <c r="F180" s="135"/>
      <c r="G180" s="135"/>
      <c r="H180" s="135">
        <v>922</v>
      </c>
      <c r="I180" s="231"/>
      <c r="J180" s="136"/>
      <c r="K180" s="136"/>
      <c r="L180" s="183">
        <v>94.88</v>
      </c>
      <c r="M180" s="181"/>
      <c r="N180" s="181"/>
      <c r="O180" s="181"/>
      <c r="P180" s="178">
        <f t="shared" si="14"/>
        <v>6</v>
      </c>
      <c r="Q180" s="124">
        <f t="shared" si="15"/>
        <v>2020</v>
      </c>
      <c r="R180" s="124" t="str">
        <f t="shared" si="16"/>
        <v>Jun</v>
      </c>
      <c r="S180" s="7"/>
    </row>
    <row r="181" spans="1:19" x14ac:dyDescent="0.25">
      <c r="A181" s="269" t="s">
        <v>313</v>
      </c>
      <c r="B181" s="7" t="s">
        <v>260</v>
      </c>
      <c r="C181" s="7" t="s">
        <v>315</v>
      </c>
      <c r="D181" s="133">
        <v>44004</v>
      </c>
      <c r="E181" s="194">
        <v>44034</v>
      </c>
      <c r="F181" s="135"/>
      <c r="G181" s="135"/>
      <c r="H181" s="135">
        <v>1010</v>
      </c>
      <c r="I181" s="231"/>
      <c r="J181" s="136"/>
      <c r="K181" s="136"/>
      <c r="L181" s="183">
        <v>105.2</v>
      </c>
      <c r="M181" s="181"/>
      <c r="N181" s="181"/>
      <c r="O181" s="181"/>
      <c r="P181" s="178">
        <f t="shared" si="14"/>
        <v>7</v>
      </c>
      <c r="Q181" s="124">
        <f t="shared" si="15"/>
        <v>2020</v>
      </c>
      <c r="R181" s="124" t="str">
        <f t="shared" si="16"/>
        <v>Jul</v>
      </c>
      <c r="S181" s="7"/>
    </row>
    <row r="182" spans="1:19" x14ac:dyDescent="0.25">
      <c r="A182" s="269" t="s">
        <v>313</v>
      </c>
      <c r="B182" s="7" t="s">
        <v>260</v>
      </c>
      <c r="C182" s="7" t="s">
        <v>315</v>
      </c>
      <c r="D182" s="133">
        <v>44034</v>
      </c>
      <c r="E182" s="194">
        <v>44065</v>
      </c>
      <c r="F182" s="135"/>
      <c r="G182" s="135"/>
      <c r="H182" s="137">
        <v>950</v>
      </c>
      <c r="I182" s="231"/>
      <c r="J182" s="236"/>
      <c r="K182" s="236"/>
      <c r="L182" s="183">
        <v>99.06</v>
      </c>
      <c r="M182" s="181"/>
      <c r="N182" s="181"/>
      <c r="O182" s="181"/>
      <c r="P182" s="178">
        <f t="shared" si="14"/>
        <v>8</v>
      </c>
      <c r="Q182" s="124">
        <f t="shared" si="15"/>
        <v>2020</v>
      </c>
      <c r="R182" s="124" t="str">
        <f t="shared" si="16"/>
        <v>Aug</v>
      </c>
      <c r="S182" s="7"/>
    </row>
    <row r="183" spans="1:19" x14ac:dyDescent="0.25">
      <c r="A183" s="269" t="s">
        <v>313</v>
      </c>
      <c r="B183" s="7" t="s">
        <v>260</v>
      </c>
      <c r="C183" s="7" t="s">
        <v>315</v>
      </c>
      <c r="D183" s="133">
        <v>44065</v>
      </c>
      <c r="E183" s="194">
        <v>44096</v>
      </c>
      <c r="F183" s="135"/>
      <c r="G183" s="135"/>
      <c r="H183" s="137">
        <v>1154</v>
      </c>
      <c r="I183" s="231"/>
      <c r="J183" s="236"/>
      <c r="K183" s="236"/>
      <c r="L183" s="183">
        <v>111.82</v>
      </c>
      <c r="M183" s="181"/>
      <c r="N183" s="181"/>
      <c r="O183" s="181"/>
      <c r="P183" s="178">
        <f t="shared" si="14"/>
        <v>9</v>
      </c>
      <c r="Q183" s="124">
        <f t="shared" si="15"/>
        <v>2020</v>
      </c>
      <c r="R183" s="124" t="str">
        <f t="shared" si="16"/>
        <v>Sep</v>
      </c>
      <c r="S183" s="7"/>
    </row>
    <row r="184" spans="1:19" x14ac:dyDescent="0.25">
      <c r="A184" s="269" t="s">
        <v>313</v>
      </c>
      <c r="B184" s="7" t="s">
        <v>260</v>
      </c>
      <c r="C184" s="7" t="s">
        <v>315</v>
      </c>
      <c r="D184" s="133">
        <v>44096</v>
      </c>
      <c r="E184" s="194">
        <v>44126</v>
      </c>
      <c r="F184" s="135"/>
      <c r="G184" s="135"/>
      <c r="H184" s="137">
        <v>1363</v>
      </c>
      <c r="I184" s="231"/>
      <c r="J184" s="236"/>
      <c r="K184" s="236"/>
      <c r="L184" s="183">
        <v>128.13</v>
      </c>
      <c r="M184" s="181"/>
      <c r="N184" s="181"/>
      <c r="O184" s="181"/>
      <c r="P184" s="178">
        <f t="shared" si="14"/>
        <v>10</v>
      </c>
      <c r="Q184" s="124">
        <f t="shared" si="15"/>
        <v>2020</v>
      </c>
      <c r="R184" s="124" t="str">
        <f t="shared" si="16"/>
        <v>Oct</v>
      </c>
      <c r="S184" s="7"/>
    </row>
    <row r="185" spans="1:19" x14ac:dyDescent="0.25">
      <c r="A185" s="269" t="s">
        <v>313</v>
      </c>
      <c r="B185" s="7" t="s">
        <v>260</v>
      </c>
      <c r="C185" s="7" t="s">
        <v>315</v>
      </c>
      <c r="D185" s="133">
        <v>44126</v>
      </c>
      <c r="E185" s="194">
        <v>44157</v>
      </c>
      <c r="F185" s="135"/>
      <c r="G185" s="135"/>
      <c r="H185" s="137">
        <v>1473</v>
      </c>
      <c r="I185" s="231"/>
      <c r="J185" s="236"/>
      <c r="K185" s="236"/>
      <c r="L185" s="183">
        <v>158.83000000000001</v>
      </c>
      <c r="M185" s="181"/>
      <c r="N185" s="181"/>
      <c r="O185" s="181"/>
      <c r="P185" s="178">
        <f t="shared" si="14"/>
        <v>11</v>
      </c>
      <c r="Q185" s="124">
        <f t="shared" si="15"/>
        <v>2020</v>
      </c>
      <c r="R185" s="124" t="str">
        <f t="shared" si="16"/>
        <v>Nov</v>
      </c>
      <c r="S185" s="7"/>
    </row>
    <row r="186" spans="1:19" x14ac:dyDescent="0.25">
      <c r="A186" s="269" t="s">
        <v>313</v>
      </c>
      <c r="B186" s="7" t="s">
        <v>260</v>
      </c>
      <c r="C186" s="7" t="s">
        <v>315</v>
      </c>
      <c r="D186" s="133">
        <v>44157</v>
      </c>
      <c r="E186" s="194">
        <v>44183</v>
      </c>
      <c r="F186" s="135"/>
      <c r="G186" s="135"/>
      <c r="H186" s="137">
        <v>1579</v>
      </c>
      <c r="I186" s="231"/>
      <c r="J186" s="236"/>
      <c r="K186" s="236"/>
      <c r="L186" s="183">
        <v>192.13</v>
      </c>
      <c r="M186" s="181"/>
      <c r="N186" s="181"/>
      <c r="O186" s="181"/>
      <c r="P186" s="178">
        <f t="shared" si="14"/>
        <v>12</v>
      </c>
      <c r="Q186" s="124">
        <f t="shared" si="15"/>
        <v>2020</v>
      </c>
      <c r="R186" s="124" t="str">
        <f t="shared" si="16"/>
        <v>Dec</v>
      </c>
      <c r="S186" s="7"/>
    </row>
    <row r="187" spans="1:19" x14ac:dyDescent="0.25">
      <c r="A187" s="269" t="s">
        <v>313</v>
      </c>
      <c r="B187" s="7" t="s">
        <v>260</v>
      </c>
      <c r="C187" s="7" t="s">
        <v>315</v>
      </c>
      <c r="D187" s="133">
        <v>44186</v>
      </c>
      <c r="E187" s="194">
        <v>44217</v>
      </c>
      <c r="F187" s="135"/>
      <c r="G187" s="135"/>
      <c r="H187" s="137">
        <v>1792</v>
      </c>
      <c r="I187" s="231"/>
      <c r="J187" s="236"/>
      <c r="K187" s="236"/>
      <c r="L187" s="183">
        <v>219.54</v>
      </c>
      <c r="M187" s="181"/>
      <c r="N187" s="181"/>
      <c r="O187" s="181"/>
      <c r="P187" s="178">
        <f t="shared" si="14"/>
        <v>1</v>
      </c>
      <c r="Q187" s="124">
        <f t="shared" si="15"/>
        <v>2021</v>
      </c>
      <c r="R187" s="124" t="str">
        <f t="shared" si="16"/>
        <v>Jan</v>
      </c>
      <c r="S187" s="7"/>
    </row>
    <row r="188" spans="1:19" x14ac:dyDescent="0.25">
      <c r="A188" s="269" t="s">
        <v>313</v>
      </c>
      <c r="B188" s="7" t="s">
        <v>260</v>
      </c>
      <c r="C188" s="7" t="s">
        <v>315</v>
      </c>
      <c r="D188" s="133">
        <v>44217</v>
      </c>
      <c r="E188" s="194">
        <v>44248</v>
      </c>
      <c r="F188" s="135"/>
      <c r="G188" s="135"/>
      <c r="H188" s="137">
        <v>1430</v>
      </c>
      <c r="I188" s="231"/>
      <c r="J188" s="236"/>
      <c r="K188" s="236"/>
      <c r="L188" s="183">
        <v>237.24</v>
      </c>
      <c r="M188" s="181"/>
      <c r="N188" s="181"/>
      <c r="O188" s="181"/>
      <c r="P188" s="178">
        <f t="shared" si="14"/>
        <v>2</v>
      </c>
      <c r="Q188" s="124">
        <f t="shared" si="15"/>
        <v>2021</v>
      </c>
      <c r="R188" s="124" t="str">
        <f t="shared" si="16"/>
        <v>Feb</v>
      </c>
      <c r="S188" s="7"/>
    </row>
    <row r="189" spans="1:19" x14ac:dyDescent="0.25">
      <c r="A189" s="269" t="s">
        <v>313</v>
      </c>
      <c r="B189" s="7" t="s">
        <v>260</v>
      </c>
      <c r="C189" s="7" t="s">
        <v>315</v>
      </c>
      <c r="D189" s="133">
        <v>44248</v>
      </c>
      <c r="E189" s="194">
        <v>44276</v>
      </c>
      <c r="F189" s="135"/>
      <c r="G189" s="135"/>
      <c r="H189" s="137">
        <v>1366</v>
      </c>
      <c r="I189" s="231"/>
      <c r="J189" s="236"/>
      <c r="K189" s="236"/>
      <c r="L189" s="183">
        <v>176.98</v>
      </c>
      <c r="M189" s="181"/>
      <c r="N189" s="181"/>
      <c r="O189" s="181"/>
      <c r="P189" s="178">
        <f t="shared" si="14"/>
        <v>3</v>
      </c>
      <c r="Q189" s="124">
        <f t="shared" si="15"/>
        <v>2021</v>
      </c>
      <c r="R189" s="124" t="str">
        <f t="shared" si="16"/>
        <v>Mar</v>
      </c>
      <c r="S189" s="7"/>
    </row>
    <row r="190" spans="1:19" x14ac:dyDescent="0.25">
      <c r="A190" s="269" t="s">
        <v>313</v>
      </c>
      <c r="B190" s="7" t="s">
        <v>260</v>
      </c>
      <c r="C190" s="7" t="s">
        <v>315</v>
      </c>
      <c r="D190" s="133">
        <v>44276</v>
      </c>
      <c r="E190" s="194">
        <v>44307</v>
      </c>
      <c r="F190" s="135"/>
      <c r="G190" s="135"/>
      <c r="H190" s="137">
        <v>1197</v>
      </c>
      <c r="I190" s="231"/>
      <c r="J190" s="236"/>
      <c r="K190" s="236"/>
      <c r="L190" s="183">
        <v>130.87</v>
      </c>
      <c r="M190" s="181"/>
      <c r="N190" s="181"/>
      <c r="O190" s="181"/>
      <c r="P190" s="178">
        <f t="shared" si="14"/>
        <v>4</v>
      </c>
      <c r="Q190" s="124">
        <f t="shared" si="15"/>
        <v>2021</v>
      </c>
      <c r="R190" s="124" t="str">
        <f t="shared" si="16"/>
        <v>Apr</v>
      </c>
      <c r="S190" s="7"/>
    </row>
    <row r="191" spans="1:19" x14ac:dyDescent="0.25">
      <c r="A191" s="269" t="s">
        <v>313</v>
      </c>
      <c r="B191" s="7" t="s">
        <v>260</v>
      </c>
      <c r="C191" s="7" t="s">
        <v>315</v>
      </c>
      <c r="D191" s="133">
        <v>44307</v>
      </c>
      <c r="E191" s="194">
        <v>44337</v>
      </c>
      <c r="F191" s="135"/>
      <c r="G191" s="135"/>
      <c r="H191" s="137">
        <v>942</v>
      </c>
      <c r="I191" s="231"/>
      <c r="J191" s="236"/>
      <c r="K191" s="236"/>
      <c r="L191" s="183">
        <v>110.12</v>
      </c>
      <c r="M191" s="181"/>
      <c r="N191" s="181"/>
      <c r="O191" s="181"/>
      <c r="P191" s="178">
        <f t="shared" si="14"/>
        <v>5</v>
      </c>
      <c r="Q191" s="124">
        <f t="shared" si="15"/>
        <v>2021</v>
      </c>
      <c r="R191" s="124" t="str">
        <f t="shared" si="16"/>
        <v>May</v>
      </c>
      <c r="S191" s="7"/>
    </row>
    <row r="192" spans="1:19" x14ac:dyDescent="0.25">
      <c r="A192" s="269" t="s">
        <v>313</v>
      </c>
      <c r="B192" s="7" t="s">
        <v>260</v>
      </c>
      <c r="C192" s="7" t="s">
        <v>315</v>
      </c>
      <c r="D192" s="133">
        <v>44337</v>
      </c>
      <c r="E192" s="194">
        <v>44368</v>
      </c>
      <c r="F192" s="135"/>
      <c r="G192" s="135"/>
      <c r="H192" s="137">
        <v>982</v>
      </c>
      <c r="I192" s="231"/>
      <c r="J192" s="236"/>
      <c r="K192" s="236"/>
      <c r="L192" s="183">
        <v>121</v>
      </c>
      <c r="M192" s="181"/>
      <c r="N192" s="181"/>
      <c r="O192" s="181"/>
      <c r="P192" s="178">
        <f t="shared" si="14"/>
        <v>6</v>
      </c>
      <c r="Q192" s="124">
        <f t="shared" si="15"/>
        <v>2021</v>
      </c>
      <c r="R192" s="124" t="str">
        <f t="shared" si="16"/>
        <v>Jun</v>
      </c>
      <c r="S192" s="7"/>
    </row>
    <row r="193" spans="1:19" x14ac:dyDescent="0.25">
      <c r="A193" s="269" t="s">
        <v>313</v>
      </c>
      <c r="B193" s="7" t="s">
        <v>260</v>
      </c>
      <c r="C193" s="7" t="s">
        <v>315</v>
      </c>
      <c r="D193" s="133">
        <v>44368</v>
      </c>
      <c r="E193" s="194">
        <v>44398</v>
      </c>
      <c r="F193" s="135"/>
      <c r="G193" s="135"/>
      <c r="H193" s="137">
        <v>951</v>
      </c>
      <c r="I193" s="231"/>
      <c r="J193" s="236"/>
      <c r="K193" s="236"/>
      <c r="L193" s="183">
        <v>136.97999999999999</v>
      </c>
      <c r="M193" s="181"/>
      <c r="N193" s="181"/>
      <c r="O193" s="181"/>
      <c r="P193" s="178">
        <f t="shared" si="14"/>
        <v>7</v>
      </c>
      <c r="Q193" s="124">
        <f t="shared" si="15"/>
        <v>2021</v>
      </c>
      <c r="R193" s="124" t="str">
        <f t="shared" si="16"/>
        <v>Jul</v>
      </c>
      <c r="S193" s="7"/>
    </row>
    <row r="194" spans="1:19" x14ac:dyDescent="0.25">
      <c r="A194" s="269" t="s">
        <v>313</v>
      </c>
      <c r="B194" s="7" t="s">
        <v>260</v>
      </c>
      <c r="C194" s="7" t="s">
        <v>315</v>
      </c>
      <c r="D194" s="133">
        <v>44398</v>
      </c>
      <c r="E194" s="194">
        <v>44429</v>
      </c>
      <c r="F194" s="135"/>
      <c r="G194" s="135"/>
      <c r="H194" s="137">
        <v>986</v>
      </c>
      <c r="I194" s="231"/>
      <c r="J194" s="236"/>
      <c r="K194" s="236"/>
      <c r="L194" s="183">
        <v>140.83000000000001</v>
      </c>
      <c r="M194" s="181"/>
      <c r="N194" s="181"/>
      <c r="O194" s="181"/>
      <c r="P194" s="178">
        <f t="shared" si="14"/>
        <v>8</v>
      </c>
      <c r="Q194" s="124">
        <f t="shared" si="15"/>
        <v>2021</v>
      </c>
      <c r="R194" s="124" t="str">
        <f t="shared" si="16"/>
        <v>Aug</v>
      </c>
      <c r="S194" s="7"/>
    </row>
    <row r="195" spans="1:19" x14ac:dyDescent="0.25">
      <c r="A195" s="269" t="s">
        <v>313</v>
      </c>
      <c r="B195" s="7" t="s">
        <v>260</v>
      </c>
      <c r="C195" s="7" t="s">
        <v>315</v>
      </c>
      <c r="D195" s="133">
        <v>44429</v>
      </c>
      <c r="E195" s="194">
        <v>44460</v>
      </c>
      <c r="F195" s="137"/>
      <c r="G195" s="135"/>
      <c r="H195" s="137">
        <v>1240</v>
      </c>
      <c r="I195" s="231"/>
      <c r="J195" s="270"/>
      <c r="K195" s="270"/>
      <c r="L195" s="186">
        <v>179.27</v>
      </c>
      <c r="P195" s="178">
        <f t="shared" si="14"/>
        <v>9</v>
      </c>
      <c r="Q195" s="124">
        <f t="shared" si="15"/>
        <v>2021</v>
      </c>
      <c r="R195" s="124" t="str">
        <f t="shared" si="16"/>
        <v>Sep</v>
      </c>
      <c r="S195" s="7"/>
    </row>
    <row r="196" spans="1:19" x14ac:dyDescent="0.25">
      <c r="A196" s="269" t="s">
        <v>313</v>
      </c>
      <c r="B196" s="7" t="s">
        <v>260</v>
      </c>
      <c r="C196" s="7" t="s">
        <v>315</v>
      </c>
      <c r="D196" s="133">
        <v>44460</v>
      </c>
      <c r="E196" s="194">
        <v>44490</v>
      </c>
      <c r="F196" s="137"/>
      <c r="G196" s="135"/>
      <c r="H196" s="137">
        <v>1287</v>
      </c>
      <c r="I196" s="231"/>
      <c r="J196" s="270"/>
      <c r="K196" s="270"/>
      <c r="L196" s="186">
        <v>201.62</v>
      </c>
      <c r="P196" s="178">
        <f t="shared" si="14"/>
        <v>10</v>
      </c>
      <c r="Q196" s="124">
        <f t="shared" si="15"/>
        <v>2021</v>
      </c>
      <c r="R196" s="124" t="str">
        <f t="shared" si="16"/>
        <v>Oct</v>
      </c>
      <c r="S196" s="7"/>
    </row>
    <row r="197" spans="1:19" x14ac:dyDescent="0.25">
      <c r="A197" s="269" t="s">
        <v>313</v>
      </c>
      <c r="B197" s="7" t="s">
        <v>260</v>
      </c>
      <c r="C197" s="7" t="s">
        <v>315</v>
      </c>
      <c r="D197" s="133">
        <v>44490</v>
      </c>
      <c r="E197" s="194">
        <v>44521</v>
      </c>
      <c r="F197" s="137"/>
      <c r="G197" s="135"/>
      <c r="H197" s="137">
        <v>1427</v>
      </c>
      <c r="I197" s="231"/>
      <c r="J197" s="270"/>
      <c r="K197" s="270"/>
      <c r="L197" s="186">
        <v>203.35</v>
      </c>
      <c r="P197" s="178">
        <f t="shared" si="14"/>
        <v>11</v>
      </c>
      <c r="Q197" s="124">
        <f t="shared" si="15"/>
        <v>2021</v>
      </c>
      <c r="R197" s="124" t="str">
        <f t="shared" si="16"/>
        <v>Nov</v>
      </c>
      <c r="S197" s="7"/>
    </row>
    <row r="198" spans="1:19" x14ac:dyDescent="0.25">
      <c r="A198" s="269" t="s">
        <v>313</v>
      </c>
      <c r="B198" s="7" t="s">
        <v>260</v>
      </c>
      <c r="C198" s="7" t="s">
        <v>315</v>
      </c>
      <c r="D198" s="133">
        <v>44521</v>
      </c>
      <c r="E198" s="194">
        <v>44551</v>
      </c>
      <c r="F198" s="137"/>
      <c r="G198" s="135"/>
      <c r="H198" s="137">
        <v>1686</v>
      </c>
      <c r="I198" s="231"/>
      <c r="J198" s="270"/>
      <c r="K198" s="270"/>
      <c r="L198" s="186">
        <v>263.75</v>
      </c>
      <c r="P198" s="178">
        <f t="shared" si="14"/>
        <v>12</v>
      </c>
      <c r="Q198" s="124">
        <f t="shared" si="15"/>
        <v>2021</v>
      </c>
      <c r="R198" s="124" t="str">
        <f t="shared" si="16"/>
        <v>Dec</v>
      </c>
      <c r="S198" s="7"/>
    </row>
    <row r="199" spans="1:19" x14ac:dyDescent="0.25">
      <c r="A199" s="269" t="s">
        <v>313</v>
      </c>
      <c r="B199" s="7" t="s">
        <v>260</v>
      </c>
      <c r="C199" s="7" t="s">
        <v>315</v>
      </c>
      <c r="D199" s="133">
        <v>44551</v>
      </c>
      <c r="E199" s="194">
        <v>44582</v>
      </c>
      <c r="G199" s="10"/>
      <c r="H199" s="7">
        <v>1633</v>
      </c>
      <c r="I199" s="231"/>
      <c r="J199" s="270"/>
      <c r="K199" s="270"/>
      <c r="L199" s="186">
        <v>330.49</v>
      </c>
      <c r="P199" s="178">
        <f t="shared" si="14"/>
        <v>1</v>
      </c>
      <c r="Q199" s="124">
        <f t="shared" si="15"/>
        <v>2022</v>
      </c>
      <c r="R199" s="124" t="str">
        <f t="shared" si="16"/>
        <v>Jan</v>
      </c>
      <c r="S199" s="7"/>
    </row>
    <row r="200" spans="1:19" x14ac:dyDescent="0.25">
      <c r="A200" s="271">
        <v>6482138005</v>
      </c>
      <c r="B200" s="7" t="s">
        <v>260</v>
      </c>
      <c r="C200" s="7" t="s">
        <v>295</v>
      </c>
      <c r="D200" s="126">
        <v>43502</v>
      </c>
      <c r="E200" s="194">
        <v>44602</v>
      </c>
      <c r="F200" s="10"/>
      <c r="G200" s="10"/>
      <c r="H200" s="7">
        <v>0</v>
      </c>
      <c r="I200" s="231"/>
      <c r="J200" s="236"/>
      <c r="K200" s="236"/>
      <c r="L200" s="183">
        <v>480.96</v>
      </c>
      <c r="M200" s="181"/>
      <c r="N200" s="181"/>
      <c r="O200" s="181"/>
      <c r="P200" s="178">
        <f t="shared" si="11"/>
        <v>2</v>
      </c>
      <c r="Q200" s="124">
        <f t="shared" si="12"/>
        <v>2022</v>
      </c>
      <c r="R200" s="124" t="str">
        <f t="shared" si="13"/>
        <v>Feb</v>
      </c>
      <c r="S200" s="7"/>
    </row>
    <row r="201" spans="1:19" x14ac:dyDescent="0.25">
      <c r="A201" s="271" t="s">
        <v>307</v>
      </c>
      <c r="B201" s="7" t="s">
        <v>260</v>
      </c>
      <c r="C201" s="7" t="s">
        <v>292</v>
      </c>
      <c r="D201" s="126">
        <v>43441</v>
      </c>
      <c r="E201" s="195">
        <v>43472</v>
      </c>
      <c r="F201" s="135"/>
      <c r="G201" s="135"/>
      <c r="H201" s="137">
        <v>162</v>
      </c>
      <c r="I201" s="231"/>
      <c r="J201" s="236"/>
      <c r="K201" s="236"/>
      <c r="L201" s="183">
        <v>43.97</v>
      </c>
      <c r="M201" s="181"/>
      <c r="N201" s="181"/>
      <c r="O201" s="181"/>
      <c r="P201" s="178">
        <f t="shared" ref="P201:P232" si="17">MONTH(E201)</f>
        <v>1</v>
      </c>
      <c r="Q201" s="124">
        <f t="shared" ref="Q201:Q232" si="18">YEAR(E201)</f>
        <v>2019</v>
      </c>
      <c r="R201" s="124" t="str">
        <f t="shared" ref="R201:R232" si="19">CHOOSE(P201,"Jan","Feb","Mar","Apr","May","Jun","Jul","Aug","Sep","Oct","Nov","Dec")</f>
        <v>Jan</v>
      </c>
      <c r="S201" s="7"/>
    </row>
    <row r="202" spans="1:19" x14ac:dyDescent="0.25">
      <c r="A202" s="271" t="s">
        <v>307</v>
      </c>
      <c r="B202" s="7" t="s">
        <v>260</v>
      </c>
      <c r="C202" s="7" t="s">
        <v>292</v>
      </c>
      <c r="D202" s="126">
        <v>43472</v>
      </c>
      <c r="E202" s="195">
        <v>43503</v>
      </c>
      <c r="F202" s="135"/>
      <c r="G202" s="135"/>
      <c r="H202" s="137">
        <v>137</v>
      </c>
      <c r="I202" s="231"/>
      <c r="J202" s="236"/>
      <c r="K202" s="236"/>
      <c r="L202" s="183">
        <v>40.18</v>
      </c>
      <c r="M202" s="181"/>
      <c r="N202" s="181"/>
      <c r="O202" s="181"/>
      <c r="P202" s="178">
        <f t="shared" si="17"/>
        <v>2</v>
      </c>
      <c r="Q202" s="124">
        <f t="shared" si="18"/>
        <v>2019</v>
      </c>
      <c r="R202" s="124" t="str">
        <f t="shared" si="19"/>
        <v>Feb</v>
      </c>
      <c r="S202" s="7"/>
    </row>
    <row r="203" spans="1:19" x14ac:dyDescent="0.25">
      <c r="A203" s="271" t="s">
        <v>307</v>
      </c>
      <c r="B203" s="7" t="s">
        <v>260</v>
      </c>
      <c r="C203" s="7" t="s">
        <v>292</v>
      </c>
      <c r="D203" s="126">
        <v>43503</v>
      </c>
      <c r="E203" s="195">
        <v>43531</v>
      </c>
      <c r="F203" s="135"/>
      <c r="G203" s="135"/>
      <c r="H203" s="137">
        <v>128</v>
      </c>
      <c r="I203" s="231"/>
      <c r="J203" s="236"/>
      <c r="K203" s="236"/>
      <c r="L203" s="183">
        <v>39.049999999999997</v>
      </c>
      <c r="M203" s="181"/>
      <c r="N203" s="181"/>
      <c r="O203" s="181"/>
      <c r="P203" s="178">
        <f t="shared" si="17"/>
        <v>3</v>
      </c>
      <c r="Q203" s="124">
        <f t="shared" si="18"/>
        <v>2019</v>
      </c>
      <c r="R203" s="124" t="str">
        <f t="shared" si="19"/>
        <v>Mar</v>
      </c>
      <c r="S203" s="7"/>
    </row>
    <row r="204" spans="1:19" x14ac:dyDescent="0.25">
      <c r="A204" s="271" t="s">
        <v>307</v>
      </c>
      <c r="B204" s="7" t="s">
        <v>260</v>
      </c>
      <c r="C204" s="7" t="s">
        <v>292</v>
      </c>
      <c r="D204" s="126">
        <v>43531</v>
      </c>
      <c r="E204" s="195">
        <v>43562</v>
      </c>
      <c r="F204" s="135"/>
      <c r="G204" s="135"/>
      <c r="H204" s="137">
        <v>129</v>
      </c>
      <c r="I204" s="231"/>
      <c r="J204" s="236"/>
      <c r="K204" s="236"/>
      <c r="L204" s="183">
        <v>39.58</v>
      </c>
      <c r="M204" s="181"/>
      <c r="N204" s="181"/>
      <c r="O204" s="181"/>
      <c r="P204" s="178">
        <f t="shared" si="17"/>
        <v>4</v>
      </c>
      <c r="Q204" s="124">
        <f t="shared" si="18"/>
        <v>2019</v>
      </c>
      <c r="R204" s="124" t="str">
        <f t="shared" si="19"/>
        <v>Apr</v>
      </c>
      <c r="S204" s="7"/>
    </row>
    <row r="205" spans="1:19" x14ac:dyDescent="0.25">
      <c r="A205" s="271" t="s">
        <v>307</v>
      </c>
      <c r="B205" s="7" t="s">
        <v>260</v>
      </c>
      <c r="C205" s="7" t="s">
        <v>292</v>
      </c>
      <c r="D205" s="126">
        <v>43562</v>
      </c>
      <c r="E205" s="195">
        <v>43592</v>
      </c>
      <c r="F205" s="10"/>
      <c r="G205" s="10"/>
      <c r="H205" s="7">
        <v>126</v>
      </c>
      <c r="I205" s="231"/>
      <c r="J205" s="232"/>
      <c r="K205" s="232"/>
      <c r="L205" s="181">
        <v>39.4</v>
      </c>
      <c r="M205" s="181"/>
      <c r="N205" s="181"/>
      <c r="O205" s="181"/>
      <c r="P205" s="178">
        <f t="shared" si="17"/>
        <v>5</v>
      </c>
      <c r="Q205" s="124">
        <f t="shared" si="18"/>
        <v>2019</v>
      </c>
      <c r="R205" s="124" t="str">
        <f t="shared" si="19"/>
        <v>May</v>
      </c>
      <c r="S205" s="7"/>
    </row>
    <row r="206" spans="1:19" x14ac:dyDescent="0.25">
      <c r="A206" s="271" t="s">
        <v>307</v>
      </c>
      <c r="B206" s="7" t="s">
        <v>260</v>
      </c>
      <c r="C206" s="7" t="s">
        <v>292</v>
      </c>
      <c r="D206" s="126">
        <v>43592</v>
      </c>
      <c r="E206" s="195">
        <v>43623</v>
      </c>
      <c r="F206" s="10"/>
      <c r="G206" s="10"/>
      <c r="H206" s="7">
        <v>134</v>
      </c>
      <c r="I206" s="231"/>
      <c r="J206" s="232"/>
      <c r="K206" s="232"/>
      <c r="L206" s="181">
        <v>40.479999999999997</v>
      </c>
      <c r="M206" s="181"/>
      <c r="N206" s="181"/>
      <c r="O206" s="181"/>
      <c r="P206" s="178">
        <f t="shared" si="17"/>
        <v>6</v>
      </c>
      <c r="Q206" s="124">
        <f t="shared" si="18"/>
        <v>2019</v>
      </c>
      <c r="R206" s="124" t="str">
        <f t="shared" si="19"/>
        <v>Jun</v>
      </c>
      <c r="S206" s="7"/>
    </row>
    <row r="207" spans="1:19" x14ac:dyDescent="0.25">
      <c r="A207" s="271" t="s">
        <v>307</v>
      </c>
      <c r="B207" s="7" t="s">
        <v>260</v>
      </c>
      <c r="C207" s="7" t="s">
        <v>292</v>
      </c>
      <c r="D207" s="126">
        <v>43623</v>
      </c>
      <c r="E207" s="195">
        <v>43653</v>
      </c>
      <c r="F207" s="10"/>
      <c r="G207" s="10"/>
      <c r="H207" s="7">
        <v>115</v>
      </c>
      <c r="I207" s="231"/>
      <c r="J207" s="232"/>
      <c r="K207" s="232"/>
      <c r="L207" s="181">
        <v>79.56</v>
      </c>
      <c r="M207" s="181"/>
      <c r="N207" s="181"/>
      <c r="O207" s="181"/>
      <c r="P207" s="178">
        <f t="shared" si="17"/>
        <v>7</v>
      </c>
      <c r="Q207" s="124">
        <f t="shared" si="18"/>
        <v>2019</v>
      </c>
      <c r="R207" s="124" t="str">
        <f t="shared" si="19"/>
        <v>Jul</v>
      </c>
      <c r="S207" s="7"/>
    </row>
    <row r="208" spans="1:19" x14ac:dyDescent="0.25">
      <c r="A208" s="271" t="s">
        <v>307</v>
      </c>
      <c r="B208" s="7" t="s">
        <v>260</v>
      </c>
      <c r="C208" s="7" t="s">
        <v>292</v>
      </c>
      <c r="D208" s="126">
        <v>43653</v>
      </c>
      <c r="E208" s="195">
        <v>43684</v>
      </c>
      <c r="F208" s="10"/>
      <c r="G208" s="10"/>
      <c r="H208" s="7">
        <v>119</v>
      </c>
      <c r="I208" s="231"/>
      <c r="J208" s="232"/>
      <c r="K208" s="232"/>
      <c r="L208" s="181">
        <v>39.25</v>
      </c>
      <c r="M208" s="181"/>
      <c r="N208" s="181"/>
      <c r="O208" s="181"/>
      <c r="P208" s="178">
        <f t="shared" si="17"/>
        <v>8</v>
      </c>
      <c r="Q208" s="124">
        <f t="shared" si="18"/>
        <v>2019</v>
      </c>
      <c r="R208" s="124" t="str">
        <f t="shared" si="19"/>
        <v>Aug</v>
      </c>
      <c r="S208" s="7"/>
    </row>
    <row r="209" spans="1:19" x14ac:dyDescent="0.25">
      <c r="A209" s="271" t="s">
        <v>307</v>
      </c>
      <c r="B209" s="7" t="s">
        <v>260</v>
      </c>
      <c r="C209" s="7" t="s">
        <v>292</v>
      </c>
      <c r="D209" s="126">
        <v>43684</v>
      </c>
      <c r="E209" s="195">
        <v>43715</v>
      </c>
      <c r="F209" s="10"/>
      <c r="G209" s="10"/>
      <c r="H209" s="7">
        <v>129</v>
      </c>
      <c r="I209" s="231"/>
      <c r="J209" s="232"/>
      <c r="K209" s="232"/>
      <c r="L209" s="181">
        <v>41.45</v>
      </c>
      <c r="M209" s="181"/>
      <c r="N209" s="181"/>
      <c r="O209" s="181"/>
      <c r="P209" s="178">
        <f t="shared" si="17"/>
        <v>9</v>
      </c>
      <c r="Q209" s="124">
        <f t="shared" si="18"/>
        <v>2019</v>
      </c>
      <c r="R209" s="124" t="str">
        <f t="shared" si="19"/>
        <v>Sep</v>
      </c>
      <c r="S209" s="7"/>
    </row>
    <row r="210" spans="1:19" x14ac:dyDescent="0.25">
      <c r="A210" s="271" t="s">
        <v>307</v>
      </c>
      <c r="B210" s="7" t="s">
        <v>260</v>
      </c>
      <c r="C210" s="7" t="s">
        <v>292</v>
      </c>
      <c r="D210" s="126">
        <v>43715</v>
      </c>
      <c r="E210" s="195">
        <v>43745</v>
      </c>
      <c r="F210" s="10"/>
      <c r="G210" s="10"/>
      <c r="H210" s="7">
        <v>136</v>
      </c>
      <c r="I210" s="231"/>
      <c r="J210" s="232"/>
      <c r="K210" s="232"/>
      <c r="L210" s="181">
        <v>42.26</v>
      </c>
      <c r="M210" s="181"/>
      <c r="N210" s="181"/>
      <c r="O210" s="181"/>
      <c r="P210" s="178">
        <f t="shared" si="17"/>
        <v>10</v>
      </c>
      <c r="Q210" s="124">
        <f t="shared" si="18"/>
        <v>2019</v>
      </c>
      <c r="R210" s="124" t="str">
        <f t="shared" si="19"/>
        <v>Oct</v>
      </c>
      <c r="S210" s="7"/>
    </row>
    <row r="211" spans="1:19" x14ac:dyDescent="0.25">
      <c r="A211" s="271" t="s">
        <v>307</v>
      </c>
      <c r="B211" s="7" t="s">
        <v>260</v>
      </c>
      <c r="C211" s="7" t="s">
        <v>292</v>
      </c>
      <c r="D211" s="126">
        <v>43745</v>
      </c>
      <c r="E211" s="195">
        <v>43776</v>
      </c>
      <c r="F211" s="10"/>
      <c r="G211" s="10"/>
      <c r="H211" s="7">
        <v>133</v>
      </c>
      <c r="I211" s="231"/>
      <c r="J211" s="232"/>
      <c r="K211" s="232"/>
      <c r="L211" s="181">
        <v>41.73</v>
      </c>
      <c r="M211" s="181"/>
      <c r="N211" s="181"/>
      <c r="O211" s="181"/>
      <c r="P211" s="178">
        <f t="shared" si="17"/>
        <v>11</v>
      </c>
      <c r="Q211" s="124">
        <f t="shared" si="18"/>
        <v>2019</v>
      </c>
      <c r="R211" s="124" t="str">
        <f t="shared" si="19"/>
        <v>Nov</v>
      </c>
      <c r="S211" s="7"/>
    </row>
    <row r="212" spans="1:19" x14ac:dyDescent="0.25">
      <c r="A212" s="271" t="s">
        <v>307</v>
      </c>
      <c r="B212" s="7" t="s">
        <v>260</v>
      </c>
      <c r="C212" s="7" t="s">
        <v>292</v>
      </c>
      <c r="D212" s="126">
        <v>43776</v>
      </c>
      <c r="E212" s="195">
        <v>43806</v>
      </c>
      <c r="F212" s="10"/>
      <c r="G212" s="10"/>
      <c r="H212" s="7">
        <v>155</v>
      </c>
      <c r="I212" s="231"/>
      <c r="J212" s="232"/>
      <c r="K212" s="232"/>
      <c r="L212" s="181">
        <v>45.18</v>
      </c>
      <c r="M212" s="181"/>
      <c r="N212" s="181"/>
      <c r="O212" s="181"/>
      <c r="P212" s="178">
        <f t="shared" si="17"/>
        <v>12</v>
      </c>
      <c r="Q212" s="124">
        <f t="shared" si="18"/>
        <v>2019</v>
      </c>
      <c r="R212" s="124" t="str">
        <f t="shared" si="19"/>
        <v>Dec</v>
      </c>
      <c r="S212" s="7"/>
    </row>
    <row r="213" spans="1:19" x14ac:dyDescent="0.25">
      <c r="A213" s="271" t="s">
        <v>307</v>
      </c>
      <c r="B213" s="7" t="s">
        <v>260</v>
      </c>
      <c r="C213" s="7" t="s">
        <v>292</v>
      </c>
      <c r="D213" s="126">
        <v>43806</v>
      </c>
      <c r="E213" s="195">
        <v>43837</v>
      </c>
      <c r="F213" s="10"/>
      <c r="G213" s="10"/>
      <c r="H213" s="7">
        <v>153</v>
      </c>
      <c r="I213" s="231"/>
      <c r="J213" s="232"/>
      <c r="K213" s="232"/>
      <c r="L213" s="181">
        <v>44.81</v>
      </c>
      <c r="M213" s="181"/>
      <c r="N213" s="181"/>
      <c r="O213" s="181"/>
      <c r="P213" s="178">
        <f t="shared" si="17"/>
        <v>1</v>
      </c>
      <c r="Q213" s="124">
        <f t="shared" si="18"/>
        <v>2020</v>
      </c>
      <c r="R213" s="124" t="str">
        <f t="shared" si="19"/>
        <v>Jan</v>
      </c>
      <c r="S213" s="7"/>
    </row>
    <row r="214" spans="1:19" x14ac:dyDescent="0.25">
      <c r="A214" s="271" t="s">
        <v>307</v>
      </c>
      <c r="B214" s="7" t="s">
        <v>260</v>
      </c>
      <c r="C214" s="7" t="s">
        <v>292</v>
      </c>
      <c r="D214" s="126">
        <v>43837</v>
      </c>
      <c r="E214" s="195">
        <v>43868</v>
      </c>
      <c r="F214" s="10"/>
      <c r="G214" s="10"/>
      <c r="H214" s="7">
        <v>139</v>
      </c>
      <c r="I214" s="231"/>
      <c r="J214" s="232"/>
      <c r="K214" s="232"/>
      <c r="L214" s="181">
        <v>42.52</v>
      </c>
      <c r="M214" s="181"/>
      <c r="N214" s="181"/>
      <c r="O214" s="181"/>
      <c r="P214" s="178">
        <f t="shared" si="17"/>
        <v>2</v>
      </c>
      <c r="Q214" s="124">
        <f t="shared" si="18"/>
        <v>2020</v>
      </c>
      <c r="R214" s="124" t="str">
        <f t="shared" si="19"/>
        <v>Feb</v>
      </c>
      <c r="S214" s="7"/>
    </row>
    <row r="215" spans="1:19" x14ac:dyDescent="0.25">
      <c r="A215" s="271" t="s">
        <v>307</v>
      </c>
      <c r="B215" s="7" t="s">
        <v>260</v>
      </c>
      <c r="C215" s="7" t="s">
        <v>292</v>
      </c>
      <c r="D215" s="126">
        <v>43868</v>
      </c>
      <c r="E215" s="194">
        <v>43897</v>
      </c>
      <c r="F215" s="10"/>
      <c r="G215" s="10"/>
      <c r="H215" s="7">
        <v>141</v>
      </c>
      <c r="I215" s="231"/>
      <c r="J215" s="232"/>
      <c r="K215" s="232"/>
      <c r="L215" s="181">
        <v>43.05</v>
      </c>
      <c r="M215" s="181"/>
      <c r="N215" s="181"/>
      <c r="O215" s="181"/>
      <c r="P215" s="178">
        <f t="shared" si="17"/>
        <v>3</v>
      </c>
      <c r="Q215" s="124">
        <f t="shared" si="18"/>
        <v>2020</v>
      </c>
      <c r="R215" s="124" t="str">
        <f t="shared" si="19"/>
        <v>Mar</v>
      </c>
      <c r="S215" s="7"/>
    </row>
    <row r="216" spans="1:19" x14ac:dyDescent="0.25">
      <c r="A216" s="271" t="s">
        <v>307</v>
      </c>
      <c r="B216" s="7" t="s">
        <v>260</v>
      </c>
      <c r="C216" s="7" t="s">
        <v>292</v>
      </c>
      <c r="D216" s="126">
        <v>43897</v>
      </c>
      <c r="E216" s="194">
        <v>43928</v>
      </c>
      <c r="F216" s="10"/>
      <c r="G216" s="10"/>
      <c r="H216" s="7">
        <v>115</v>
      </c>
      <c r="I216" s="231"/>
      <c r="J216" s="232"/>
      <c r="K216" s="232"/>
      <c r="L216" s="181">
        <v>39.26</v>
      </c>
      <c r="M216" s="181"/>
      <c r="N216" s="181"/>
      <c r="O216" s="181"/>
      <c r="P216" s="178">
        <f t="shared" si="17"/>
        <v>4</v>
      </c>
      <c r="Q216" s="124">
        <f t="shared" si="18"/>
        <v>2020</v>
      </c>
      <c r="R216" s="124" t="str">
        <f t="shared" si="19"/>
        <v>Apr</v>
      </c>
      <c r="S216" s="7"/>
    </row>
    <row r="217" spans="1:19" x14ac:dyDescent="0.25">
      <c r="A217" s="271" t="s">
        <v>307</v>
      </c>
      <c r="B217" s="7" t="s">
        <v>260</v>
      </c>
      <c r="C217" s="7" t="s">
        <v>292</v>
      </c>
      <c r="D217" s="126">
        <v>43928</v>
      </c>
      <c r="E217" s="194">
        <v>43958</v>
      </c>
      <c r="F217" s="10"/>
      <c r="G217" s="10"/>
      <c r="H217" s="7">
        <v>109</v>
      </c>
      <c r="I217" s="231"/>
      <c r="J217" s="232"/>
      <c r="K217" s="232"/>
      <c r="L217" s="181">
        <v>38.72</v>
      </c>
      <c r="M217" s="181"/>
      <c r="N217" s="181"/>
      <c r="O217" s="181"/>
      <c r="P217" s="178">
        <f t="shared" si="17"/>
        <v>5</v>
      </c>
      <c r="Q217" s="124">
        <f t="shared" si="18"/>
        <v>2020</v>
      </c>
      <c r="R217" s="124" t="str">
        <f t="shared" si="19"/>
        <v>May</v>
      </c>
      <c r="S217" s="7"/>
    </row>
    <row r="218" spans="1:19" x14ac:dyDescent="0.25">
      <c r="A218" s="271" t="s">
        <v>307</v>
      </c>
      <c r="B218" s="7" t="s">
        <v>260</v>
      </c>
      <c r="C218" s="7" t="s">
        <v>292</v>
      </c>
      <c r="D218" s="126">
        <v>43958</v>
      </c>
      <c r="E218" s="194">
        <v>43989</v>
      </c>
      <c r="F218" s="10"/>
      <c r="G218" s="10"/>
      <c r="H218" s="7">
        <v>100</v>
      </c>
      <c r="I218" s="231"/>
      <c r="J218" s="232"/>
      <c r="K218" s="232"/>
      <c r="L218" s="181">
        <v>35.71</v>
      </c>
      <c r="M218" s="181"/>
      <c r="N218" s="181"/>
      <c r="O218" s="181"/>
      <c r="P218" s="178">
        <f t="shared" si="17"/>
        <v>6</v>
      </c>
      <c r="Q218" s="124">
        <f t="shared" si="18"/>
        <v>2020</v>
      </c>
      <c r="R218" s="124" t="str">
        <f t="shared" si="19"/>
        <v>Jun</v>
      </c>
      <c r="S218" s="7"/>
    </row>
    <row r="219" spans="1:19" x14ac:dyDescent="0.25">
      <c r="A219" s="271" t="s">
        <v>307</v>
      </c>
      <c r="B219" s="7" t="s">
        <v>260</v>
      </c>
      <c r="C219" s="7" t="s">
        <v>292</v>
      </c>
      <c r="D219" s="126">
        <v>43989</v>
      </c>
      <c r="E219" s="194">
        <v>44019</v>
      </c>
      <c r="F219" s="10"/>
      <c r="G219" s="10"/>
      <c r="H219" s="7">
        <v>97</v>
      </c>
      <c r="I219" s="231"/>
      <c r="J219" s="232"/>
      <c r="K219" s="232"/>
      <c r="L219" s="181">
        <v>35.39</v>
      </c>
      <c r="M219" s="181"/>
      <c r="N219" s="181"/>
      <c r="O219" s="181"/>
      <c r="P219" s="178">
        <f t="shared" si="17"/>
        <v>7</v>
      </c>
      <c r="Q219" s="124">
        <f t="shared" si="18"/>
        <v>2020</v>
      </c>
      <c r="R219" s="124" t="str">
        <f t="shared" si="19"/>
        <v>Jul</v>
      </c>
      <c r="S219" s="7"/>
    </row>
    <row r="220" spans="1:19" x14ac:dyDescent="0.25">
      <c r="A220" s="271" t="s">
        <v>307</v>
      </c>
      <c r="B220" s="7" t="s">
        <v>260</v>
      </c>
      <c r="C220" s="7" t="s">
        <v>292</v>
      </c>
      <c r="D220" s="126">
        <v>44019</v>
      </c>
      <c r="E220" s="194">
        <v>44050</v>
      </c>
      <c r="F220" s="10"/>
      <c r="G220" s="10"/>
      <c r="H220" s="7">
        <v>92</v>
      </c>
      <c r="I220" s="231"/>
      <c r="J220" s="232"/>
      <c r="K220" s="232"/>
      <c r="L220" s="181">
        <v>34.68</v>
      </c>
      <c r="M220" s="181"/>
      <c r="N220" s="181"/>
      <c r="O220" s="181"/>
      <c r="P220" s="178">
        <f t="shared" si="17"/>
        <v>8</v>
      </c>
      <c r="Q220" s="124">
        <f t="shared" si="18"/>
        <v>2020</v>
      </c>
      <c r="R220" s="124" t="str">
        <f t="shared" si="19"/>
        <v>Aug</v>
      </c>
      <c r="S220" s="7"/>
    </row>
    <row r="221" spans="1:19" x14ac:dyDescent="0.25">
      <c r="A221" s="271" t="s">
        <v>307</v>
      </c>
      <c r="B221" s="7" t="s">
        <v>260</v>
      </c>
      <c r="C221" s="7" t="s">
        <v>292</v>
      </c>
      <c r="D221" s="126">
        <v>44050</v>
      </c>
      <c r="E221" s="194">
        <v>44081</v>
      </c>
      <c r="F221" s="10"/>
      <c r="G221" s="10"/>
      <c r="H221" s="7">
        <v>115</v>
      </c>
      <c r="I221" s="231"/>
      <c r="J221" s="232"/>
      <c r="K221" s="232"/>
      <c r="L221" s="181">
        <v>37.53</v>
      </c>
      <c r="M221" s="181"/>
      <c r="N221" s="181"/>
      <c r="O221" s="181"/>
      <c r="P221" s="178">
        <f t="shared" si="17"/>
        <v>9</v>
      </c>
      <c r="Q221" s="124">
        <f t="shared" si="18"/>
        <v>2020</v>
      </c>
      <c r="R221" s="124" t="str">
        <f t="shared" si="19"/>
        <v>Sep</v>
      </c>
      <c r="S221" s="7"/>
    </row>
    <row r="222" spans="1:19" x14ac:dyDescent="0.25">
      <c r="A222" s="271" t="s">
        <v>307</v>
      </c>
      <c r="B222" s="7" t="s">
        <v>260</v>
      </c>
      <c r="C222" s="7" t="s">
        <v>292</v>
      </c>
      <c r="D222" s="126">
        <v>44081</v>
      </c>
      <c r="E222" s="194">
        <v>44111</v>
      </c>
      <c r="F222" s="10"/>
      <c r="G222" s="10"/>
      <c r="H222" s="7">
        <v>111</v>
      </c>
      <c r="I222" s="231"/>
      <c r="J222" s="232"/>
      <c r="K222" s="232"/>
      <c r="L222" s="181">
        <v>36.869999999999997</v>
      </c>
      <c r="M222" s="181"/>
      <c r="N222" s="181"/>
      <c r="O222" s="181"/>
      <c r="P222" s="178">
        <f t="shared" si="17"/>
        <v>10</v>
      </c>
      <c r="Q222" s="124">
        <f t="shared" si="18"/>
        <v>2020</v>
      </c>
      <c r="R222" s="124" t="str">
        <f t="shared" si="19"/>
        <v>Oct</v>
      </c>
      <c r="S222" s="7"/>
    </row>
    <row r="223" spans="1:19" x14ac:dyDescent="0.25">
      <c r="A223" s="271" t="s">
        <v>307</v>
      </c>
      <c r="B223" s="7" t="s">
        <v>260</v>
      </c>
      <c r="C223" s="7" t="s">
        <v>292</v>
      </c>
      <c r="D223" s="126">
        <v>44111</v>
      </c>
      <c r="E223" s="194">
        <v>44142</v>
      </c>
      <c r="F223" s="10"/>
      <c r="G223" s="10"/>
      <c r="H223" s="7">
        <v>132</v>
      </c>
      <c r="I223" s="231"/>
      <c r="J223" s="232"/>
      <c r="K223" s="232"/>
      <c r="L223" s="181">
        <v>40.11</v>
      </c>
      <c r="M223" s="181"/>
      <c r="N223" s="181"/>
      <c r="O223" s="181"/>
      <c r="P223" s="178">
        <f t="shared" si="17"/>
        <v>11</v>
      </c>
      <c r="Q223" s="124">
        <f t="shared" si="18"/>
        <v>2020</v>
      </c>
      <c r="R223" s="124" t="str">
        <f t="shared" si="19"/>
        <v>Nov</v>
      </c>
      <c r="S223" s="7"/>
    </row>
    <row r="224" spans="1:19" x14ac:dyDescent="0.25">
      <c r="A224" s="271" t="s">
        <v>307</v>
      </c>
      <c r="B224" s="7" t="s">
        <v>260</v>
      </c>
      <c r="C224" s="7" t="s">
        <v>292</v>
      </c>
      <c r="D224" s="126">
        <v>44142</v>
      </c>
      <c r="E224" s="194">
        <v>44172</v>
      </c>
      <c r="F224" s="10"/>
      <c r="G224" s="10"/>
      <c r="H224" s="7">
        <v>156</v>
      </c>
      <c r="I224" s="231"/>
      <c r="J224" s="232"/>
      <c r="K224" s="232"/>
      <c r="L224" s="181">
        <v>43.8</v>
      </c>
      <c r="M224" s="181"/>
      <c r="N224" s="181"/>
      <c r="O224" s="181"/>
      <c r="P224" s="178">
        <f t="shared" si="17"/>
        <v>12</v>
      </c>
      <c r="Q224" s="124">
        <f t="shared" si="18"/>
        <v>2020</v>
      </c>
      <c r="R224" s="124" t="str">
        <f t="shared" si="19"/>
        <v>Dec</v>
      </c>
      <c r="S224" s="7"/>
    </row>
    <row r="225" spans="1:19" x14ac:dyDescent="0.25">
      <c r="A225" s="271" t="s">
        <v>307</v>
      </c>
      <c r="B225" s="7" t="s">
        <v>260</v>
      </c>
      <c r="C225" s="7" t="s">
        <v>292</v>
      </c>
      <c r="D225" s="126">
        <v>44173</v>
      </c>
      <c r="E225" s="194">
        <v>44204</v>
      </c>
      <c r="F225" s="10"/>
      <c r="G225" s="10"/>
      <c r="H225" s="7">
        <v>149</v>
      </c>
      <c r="I225" s="231"/>
      <c r="J225" s="232"/>
      <c r="K225" s="232"/>
      <c r="L225" s="181">
        <v>42.35</v>
      </c>
      <c r="M225" s="181"/>
      <c r="N225" s="181"/>
      <c r="O225" s="181"/>
      <c r="P225" s="178">
        <f t="shared" si="17"/>
        <v>1</v>
      </c>
      <c r="Q225" s="124">
        <f t="shared" si="18"/>
        <v>2021</v>
      </c>
      <c r="R225" s="124" t="str">
        <f t="shared" si="19"/>
        <v>Jan</v>
      </c>
      <c r="S225" s="7"/>
    </row>
    <row r="226" spans="1:19" x14ac:dyDescent="0.25">
      <c r="A226" s="271" t="s">
        <v>307</v>
      </c>
      <c r="B226" s="7" t="s">
        <v>260</v>
      </c>
      <c r="C226" s="7" t="s">
        <v>292</v>
      </c>
      <c r="D226" s="126">
        <v>44204</v>
      </c>
      <c r="E226" s="194">
        <v>44235</v>
      </c>
      <c r="F226" s="10"/>
      <c r="G226" s="10"/>
      <c r="H226" s="7">
        <v>147</v>
      </c>
      <c r="I226" s="231"/>
      <c r="J226" s="232"/>
      <c r="K226" s="232"/>
      <c r="L226" s="181">
        <v>41.98</v>
      </c>
      <c r="M226" s="181"/>
      <c r="N226" s="181"/>
      <c r="O226" s="181"/>
      <c r="P226" s="178">
        <f t="shared" si="17"/>
        <v>2</v>
      </c>
      <c r="Q226" s="124">
        <f t="shared" si="18"/>
        <v>2021</v>
      </c>
      <c r="R226" s="124" t="str">
        <f t="shared" si="19"/>
        <v>Feb</v>
      </c>
      <c r="S226" s="7"/>
    </row>
    <row r="227" spans="1:19" x14ac:dyDescent="0.25">
      <c r="A227" s="271" t="s">
        <v>307</v>
      </c>
      <c r="B227" s="7" t="s">
        <v>260</v>
      </c>
      <c r="C227" s="7" t="s">
        <v>292</v>
      </c>
      <c r="D227" s="126">
        <v>44235</v>
      </c>
      <c r="E227" s="194">
        <v>44263</v>
      </c>
      <c r="F227" s="10"/>
      <c r="G227" s="10"/>
      <c r="H227" s="7">
        <v>119</v>
      </c>
      <c r="I227" s="231"/>
      <c r="J227" s="232"/>
      <c r="K227" s="232"/>
      <c r="L227" s="181">
        <v>37.89</v>
      </c>
      <c r="M227" s="181"/>
      <c r="N227" s="181"/>
      <c r="O227" s="181"/>
      <c r="P227" s="178">
        <f t="shared" si="17"/>
        <v>3</v>
      </c>
      <c r="Q227" s="124">
        <f t="shared" si="18"/>
        <v>2021</v>
      </c>
      <c r="R227" s="124" t="str">
        <f t="shared" si="19"/>
        <v>Mar</v>
      </c>
      <c r="S227" s="7"/>
    </row>
    <row r="228" spans="1:19" x14ac:dyDescent="0.25">
      <c r="A228" s="271" t="s">
        <v>307</v>
      </c>
      <c r="B228" s="7" t="s">
        <v>260</v>
      </c>
      <c r="C228" s="7" t="s">
        <v>292</v>
      </c>
      <c r="D228" s="126">
        <v>44263</v>
      </c>
      <c r="E228" s="194">
        <v>44294</v>
      </c>
      <c r="F228" s="10"/>
      <c r="G228" s="10"/>
      <c r="H228" s="7">
        <v>118</v>
      </c>
      <c r="I228" s="231"/>
      <c r="J228" s="232"/>
      <c r="K228" s="232"/>
      <c r="L228" s="181">
        <v>37.42</v>
      </c>
      <c r="M228" s="181"/>
      <c r="N228" s="181"/>
      <c r="O228" s="181"/>
      <c r="P228" s="178">
        <f t="shared" si="17"/>
        <v>4</v>
      </c>
      <c r="Q228" s="124">
        <f t="shared" si="18"/>
        <v>2021</v>
      </c>
      <c r="R228" s="124" t="str">
        <f t="shared" si="19"/>
        <v>Apr</v>
      </c>
      <c r="S228" s="7"/>
    </row>
    <row r="229" spans="1:19" x14ac:dyDescent="0.25">
      <c r="A229" s="271" t="s">
        <v>307</v>
      </c>
      <c r="B229" s="7" t="s">
        <v>260</v>
      </c>
      <c r="C229" s="7" t="s">
        <v>292</v>
      </c>
      <c r="D229" s="126">
        <v>44294</v>
      </c>
      <c r="E229" s="194">
        <v>44324</v>
      </c>
      <c r="F229" s="10"/>
      <c r="G229" s="10"/>
      <c r="H229" s="7">
        <v>113</v>
      </c>
      <c r="I229" s="231"/>
      <c r="J229" s="232"/>
      <c r="K229" s="232"/>
      <c r="L229" s="181">
        <v>37.56</v>
      </c>
      <c r="M229" s="181"/>
      <c r="N229" s="181"/>
      <c r="O229" s="181"/>
      <c r="P229" s="178">
        <f t="shared" si="17"/>
        <v>5</v>
      </c>
      <c r="Q229" s="124">
        <f t="shared" si="18"/>
        <v>2021</v>
      </c>
      <c r="R229" s="124" t="str">
        <f t="shared" si="19"/>
        <v>May</v>
      </c>
      <c r="S229" s="7"/>
    </row>
    <row r="230" spans="1:19" x14ac:dyDescent="0.25">
      <c r="A230" s="271" t="s">
        <v>307</v>
      </c>
      <c r="B230" s="7" t="s">
        <v>260</v>
      </c>
      <c r="C230" s="7" t="s">
        <v>292</v>
      </c>
      <c r="D230" s="126">
        <v>44324</v>
      </c>
      <c r="E230" s="194">
        <v>44355</v>
      </c>
      <c r="F230" s="10"/>
      <c r="G230" s="10"/>
      <c r="H230" s="7">
        <v>99</v>
      </c>
      <c r="I230" s="231"/>
      <c r="J230" s="232"/>
      <c r="K230" s="232"/>
      <c r="L230" s="181">
        <v>35.89</v>
      </c>
      <c r="M230" s="181"/>
      <c r="N230" s="181"/>
      <c r="O230" s="181"/>
      <c r="P230" s="178">
        <f t="shared" si="17"/>
        <v>6</v>
      </c>
      <c r="Q230" s="124">
        <f t="shared" si="18"/>
        <v>2021</v>
      </c>
      <c r="R230" s="124" t="str">
        <f t="shared" si="19"/>
        <v>Jun</v>
      </c>
      <c r="S230" s="7"/>
    </row>
    <row r="231" spans="1:19" x14ac:dyDescent="0.25">
      <c r="A231" s="271" t="s">
        <v>307</v>
      </c>
      <c r="B231" s="7" t="s">
        <v>260</v>
      </c>
      <c r="C231" s="7" t="s">
        <v>292</v>
      </c>
      <c r="D231" s="126">
        <v>44355</v>
      </c>
      <c r="E231" s="194">
        <v>44385</v>
      </c>
      <c r="F231" s="10"/>
      <c r="G231" s="10"/>
      <c r="H231" s="7">
        <v>85</v>
      </c>
      <c r="I231" s="231"/>
      <c r="J231" s="232"/>
      <c r="K231" s="232"/>
      <c r="L231" s="181">
        <v>33.58</v>
      </c>
      <c r="M231" s="181"/>
      <c r="N231" s="181"/>
      <c r="O231" s="181"/>
      <c r="P231" s="178">
        <f t="shared" si="17"/>
        <v>7</v>
      </c>
      <c r="Q231" s="124">
        <f t="shared" si="18"/>
        <v>2021</v>
      </c>
      <c r="R231" s="124" t="str">
        <f t="shared" si="19"/>
        <v>Jul</v>
      </c>
      <c r="S231" s="7"/>
    </row>
    <row r="232" spans="1:19" x14ac:dyDescent="0.25">
      <c r="A232" s="271" t="s">
        <v>307</v>
      </c>
      <c r="B232" s="7" t="s">
        <v>260</v>
      </c>
      <c r="C232" s="7" t="s">
        <v>292</v>
      </c>
      <c r="D232" s="126">
        <v>44385</v>
      </c>
      <c r="E232" s="194">
        <v>44416</v>
      </c>
      <c r="F232" s="10"/>
      <c r="G232" s="10"/>
      <c r="H232" s="7">
        <v>96</v>
      </c>
      <c r="I232" s="231"/>
      <c r="J232" s="232"/>
      <c r="K232" s="232"/>
      <c r="L232" s="181">
        <v>33.07</v>
      </c>
      <c r="M232" s="181"/>
      <c r="N232" s="181"/>
      <c r="O232" s="181"/>
      <c r="P232" s="178">
        <f t="shared" si="17"/>
        <v>8</v>
      </c>
      <c r="Q232" s="124">
        <f t="shared" si="18"/>
        <v>2021</v>
      </c>
      <c r="R232" s="124" t="str">
        <f t="shared" si="19"/>
        <v>Aug</v>
      </c>
      <c r="S232" s="7"/>
    </row>
    <row r="233" spans="1:19" x14ac:dyDescent="0.25">
      <c r="A233" s="271" t="s">
        <v>307</v>
      </c>
      <c r="B233" s="7" t="s">
        <v>260</v>
      </c>
      <c r="C233" s="7" t="s">
        <v>292</v>
      </c>
      <c r="D233" s="126">
        <v>44416</v>
      </c>
      <c r="E233" s="194">
        <v>44447</v>
      </c>
      <c r="F233" s="10"/>
      <c r="G233" s="10"/>
      <c r="H233" s="7">
        <v>101</v>
      </c>
      <c r="I233" s="231"/>
      <c r="J233" s="232"/>
      <c r="K233" s="232"/>
      <c r="L233" s="181">
        <v>33.83</v>
      </c>
      <c r="M233" s="181"/>
      <c r="N233" s="181"/>
      <c r="O233" s="181"/>
      <c r="P233" s="178">
        <f t="shared" ref="P233:P260" si="20">MONTH(E233)</f>
        <v>9</v>
      </c>
      <c r="Q233" s="124">
        <f t="shared" ref="Q233:Q260" si="21">YEAR(E233)</f>
        <v>2021</v>
      </c>
      <c r="R233" s="124" t="str">
        <f t="shared" ref="R233:R260" si="22">CHOOSE(P233,"Jan","Feb","Mar","Apr","May","Jun","Jul","Aug","Sep","Oct","Nov","Dec")</f>
        <v>Sep</v>
      </c>
      <c r="S233" s="7"/>
    </row>
    <row r="234" spans="1:19" x14ac:dyDescent="0.25">
      <c r="A234" s="271" t="s">
        <v>307</v>
      </c>
      <c r="B234" s="7" t="s">
        <v>260</v>
      </c>
      <c r="C234" s="7" t="s">
        <v>292</v>
      </c>
      <c r="D234" s="126">
        <v>44447</v>
      </c>
      <c r="E234" s="194">
        <v>44477</v>
      </c>
      <c r="F234" s="10"/>
      <c r="G234" s="10"/>
      <c r="H234" s="7">
        <v>98</v>
      </c>
      <c r="I234" s="231"/>
      <c r="J234" s="232"/>
      <c r="K234" s="232"/>
      <c r="L234" s="181">
        <v>33.83</v>
      </c>
      <c r="M234" s="181"/>
      <c r="N234" s="181"/>
      <c r="O234" s="181"/>
      <c r="P234" s="178">
        <f t="shared" si="20"/>
        <v>10</v>
      </c>
      <c r="Q234" s="124">
        <f t="shared" si="21"/>
        <v>2021</v>
      </c>
      <c r="R234" s="124" t="str">
        <f t="shared" si="22"/>
        <v>Oct</v>
      </c>
      <c r="S234" s="7"/>
    </row>
    <row r="235" spans="1:19" x14ac:dyDescent="0.25">
      <c r="A235" s="271" t="s">
        <v>307</v>
      </c>
      <c r="B235" s="7" t="s">
        <v>260</v>
      </c>
      <c r="C235" s="7" t="s">
        <v>292</v>
      </c>
      <c r="D235" s="126">
        <v>44477</v>
      </c>
      <c r="E235" s="194">
        <v>44508</v>
      </c>
      <c r="F235" s="10"/>
      <c r="G235" s="10"/>
      <c r="H235" s="7">
        <v>113</v>
      </c>
      <c r="I235" s="231"/>
      <c r="J235" s="232"/>
      <c r="K235" s="232"/>
      <c r="L235" s="181">
        <v>35.99</v>
      </c>
      <c r="M235" s="181"/>
      <c r="N235" s="181"/>
      <c r="O235" s="181"/>
      <c r="P235" s="178">
        <f t="shared" si="20"/>
        <v>11</v>
      </c>
      <c r="Q235" s="124">
        <f t="shared" si="21"/>
        <v>2021</v>
      </c>
      <c r="R235" s="124" t="str">
        <f t="shared" si="22"/>
        <v>Nov</v>
      </c>
      <c r="S235" s="7"/>
    </row>
    <row r="236" spans="1:19" x14ac:dyDescent="0.25">
      <c r="A236" s="271" t="s">
        <v>307</v>
      </c>
      <c r="B236" s="7" t="s">
        <v>260</v>
      </c>
      <c r="C236" s="7" t="s">
        <v>292</v>
      </c>
      <c r="D236" s="126">
        <v>44508</v>
      </c>
      <c r="E236" s="194">
        <v>44538</v>
      </c>
      <c r="F236" s="10"/>
      <c r="G236" s="10"/>
      <c r="H236" s="7">
        <v>125</v>
      </c>
      <c r="I236" s="231"/>
      <c r="J236" s="232"/>
      <c r="K236" s="232"/>
      <c r="L236" s="181">
        <v>37.619999999999997</v>
      </c>
      <c r="M236" s="181"/>
      <c r="N236" s="181"/>
      <c r="O236" s="181"/>
      <c r="P236" s="178">
        <f t="shared" si="20"/>
        <v>12</v>
      </c>
      <c r="Q236" s="124">
        <f t="shared" si="21"/>
        <v>2021</v>
      </c>
      <c r="R236" s="124" t="str">
        <f t="shared" si="22"/>
        <v>Dec</v>
      </c>
      <c r="S236" s="7"/>
    </row>
    <row r="237" spans="1:19" x14ac:dyDescent="0.25">
      <c r="A237" s="271" t="s">
        <v>307</v>
      </c>
      <c r="B237" s="7" t="s">
        <v>260</v>
      </c>
      <c r="C237" s="7" t="s">
        <v>292</v>
      </c>
      <c r="D237" s="126">
        <v>44538</v>
      </c>
      <c r="E237" s="194">
        <v>44569</v>
      </c>
      <c r="F237" s="10"/>
      <c r="G237" s="10"/>
      <c r="H237" s="7">
        <v>136</v>
      </c>
      <c r="I237" s="231"/>
      <c r="J237" s="232"/>
      <c r="K237" s="232"/>
      <c r="L237" s="181">
        <v>38.450000000000003</v>
      </c>
      <c r="M237" s="181"/>
      <c r="N237" s="181"/>
      <c r="O237" s="181"/>
      <c r="P237" s="178">
        <f t="shared" si="20"/>
        <v>1</v>
      </c>
      <c r="Q237" s="124">
        <f t="shared" si="21"/>
        <v>2022</v>
      </c>
      <c r="R237" s="124" t="str">
        <f t="shared" si="22"/>
        <v>Jan</v>
      </c>
      <c r="S237" s="7"/>
    </row>
    <row r="238" spans="1:19" x14ac:dyDescent="0.25">
      <c r="A238" s="271" t="s">
        <v>307</v>
      </c>
      <c r="B238" s="7" t="s">
        <v>260</v>
      </c>
      <c r="C238" s="7" t="s">
        <v>292</v>
      </c>
      <c r="D238" s="126">
        <v>44569</v>
      </c>
      <c r="E238" s="194">
        <v>44600</v>
      </c>
      <c r="F238" s="10"/>
      <c r="G238" s="10"/>
      <c r="H238" s="7">
        <v>118</v>
      </c>
      <c r="I238" s="231"/>
      <c r="J238" s="232"/>
      <c r="K238" s="232"/>
      <c r="L238" s="181">
        <v>36.22</v>
      </c>
      <c r="M238" s="181"/>
      <c r="N238" s="181"/>
      <c r="O238" s="181"/>
      <c r="P238" s="178">
        <f t="shared" si="20"/>
        <v>2</v>
      </c>
      <c r="Q238" s="124">
        <f t="shared" si="21"/>
        <v>2022</v>
      </c>
      <c r="R238" s="124" t="str">
        <f t="shared" si="22"/>
        <v>Feb</v>
      </c>
      <c r="S238" s="7"/>
    </row>
    <row r="239" spans="1:19" x14ac:dyDescent="0.25">
      <c r="A239" s="271" t="s">
        <v>306</v>
      </c>
      <c r="B239" s="7" t="s">
        <v>260</v>
      </c>
      <c r="C239" s="7" t="s">
        <v>298</v>
      </c>
      <c r="D239" s="133">
        <v>43806</v>
      </c>
      <c r="E239" s="194">
        <v>43472</v>
      </c>
      <c r="F239" s="10"/>
      <c r="G239" s="10"/>
      <c r="H239" s="129">
        <v>48</v>
      </c>
      <c r="I239" s="231"/>
      <c r="J239" s="10"/>
      <c r="K239" s="127"/>
      <c r="L239" s="181">
        <v>27.67</v>
      </c>
      <c r="M239" s="181"/>
      <c r="N239" s="181"/>
      <c r="O239" s="181"/>
      <c r="P239" s="178">
        <f t="shared" si="20"/>
        <v>1</v>
      </c>
      <c r="Q239" s="124">
        <f t="shared" si="21"/>
        <v>2019</v>
      </c>
      <c r="R239" s="124" t="str">
        <f t="shared" si="22"/>
        <v>Jan</v>
      </c>
      <c r="S239" s="7"/>
    </row>
    <row r="240" spans="1:19" x14ac:dyDescent="0.25">
      <c r="A240" s="271" t="s">
        <v>306</v>
      </c>
      <c r="B240" s="7" t="s">
        <v>260</v>
      </c>
      <c r="C240" s="7" t="s">
        <v>298</v>
      </c>
      <c r="D240" s="133">
        <v>43837</v>
      </c>
      <c r="E240" s="194">
        <v>43503</v>
      </c>
      <c r="F240" s="10"/>
      <c r="G240" s="10"/>
      <c r="H240" s="129">
        <v>23</v>
      </c>
      <c r="I240" s="231"/>
      <c r="J240" s="10"/>
      <c r="K240" s="127"/>
      <c r="L240" s="181">
        <v>23.8</v>
      </c>
      <c r="M240" s="181"/>
      <c r="N240" s="181"/>
      <c r="O240" s="181"/>
      <c r="P240" s="178">
        <f t="shared" si="20"/>
        <v>2</v>
      </c>
      <c r="Q240" s="124">
        <f t="shared" si="21"/>
        <v>2019</v>
      </c>
      <c r="R240" s="124" t="str">
        <f t="shared" si="22"/>
        <v>Feb</v>
      </c>
      <c r="S240" s="7"/>
    </row>
    <row r="241" spans="1:19" x14ac:dyDescent="0.25">
      <c r="A241" s="271" t="s">
        <v>306</v>
      </c>
      <c r="B241" s="7" t="s">
        <v>260</v>
      </c>
      <c r="C241" s="7" t="s">
        <v>298</v>
      </c>
      <c r="D241" s="133">
        <v>43868</v>
      </c>
      <c r="E241" s="194">
        <v>43531</v>
      </c>
      <c r="F241" s="10"/>
      <c r="G241" s="10"/>
      <c r="H241" s="129">
        <v>22</v>
      </c>
      <c r="I241" s="231"/>
      <c r="J241" s="10"/>
      <c r="K241" s="127"/>
      <c r="L241" s="181">
        <v>23.63</v>
      </c>
      <c r="M241" s="181"/>
      <c r="N241" s="181"/>
      <c r="O241" s="181"/>
      <c r="P241" s="178">
        <f t="shared" si="20"/>
        <v>3</v>
      </c>
      <c r="Q241" s="124">
        <f t="shared" si="21"/>
        <v>2019</v>
      </c>
      <c r="R241" s="124" t="str">
        <f t="shared" si="22"/>
        <v>Mar</v>
      </c>
      <c r="S241" s="7"/>
    </row>
    <row r="242" spans="1:19" x14ac:dyDescent="0.25">
      <c r="A242" s="271" t="s">
        <v>306</v>
      </c>
      <c r="B242" s="7" t="s">
        <v>260</v>
      </c>
      <c r="C242" s="7" t="s">
        <v>298</v>
      </c>
      <c r="D242" s="133">
        <v>43897</v>
      </c>
      <c r="E242" s="194">
        <v>43562</v>
      </c>
      <c r="F242" s="10"/>
      <c r="G242" s="10"/>
      <c r="H242" s="129">
        <v>24</v>
      </c>
      <c r="I242" s="231"/>
      <c r="J242" s="10"/>
      <c r="K242" s="127"/>
      <c r="L242" s="181">
        <v>23.81</v>
      </c>
      <c r="M242" s="181"/>
      <c r="N242" s="181"/>
      <c r="O242" s="181"/>
      <c r="P242" s="178">
        <f t="shared" si="20"/>
        <v>4</v>
      </c>
      <c r="Q242" s="124">
        <f t="shared" si="21"/>
        <v>2019</v>
      </c>
      <c r="R242" s="124" t="str">
        <f t="shared" si="22"/>
        <v>Apr</v>
      </c>
      <c r="S242" s="7"/>
    </row>
    <row r="243" spans="1:19" x14ac:dyDescent="0.25">
      <c r="A243" s="271" t="s">
        <v>306</v>
      </c>
      <c r="B243" s="7" t="s">
        <v>260</v>
      </c>
      <c r="C243" s="7" t="s">
        <v>298</v>
      </c>
      <c r="D243" s="133">
        <v>43928</v>
      </c>
      <c r="E243" s="194">
        <v>43592</v>
      </c>
      <c r="F243" s="10"/>
      <c r="G243" s="10"/>
      <c r="H243" s="10">
        <v>19</v>
      </c>
      <c r="I243" s="231"/>
      <c r="J243" s="10"/>
      <c r="K243" s="127"/>
      <c r="L243" s="181">
        <v>22.91</v>
      </c>
      <c r="M243" s="181"/>
      <c r="N243" s="181"/>
      <c r="O243" s="181"/>
      <c r="P243" s="178">
        <f t="shared" si="20"/>
        <v>5</v>
      </c>
      <c r="Q243" s="124">
        <f t="shared" si="21"/>
        <v>2019</v>
      </c>
      <c r="R243" s="124" t="str">
        <f t="shared" si="22"/>
        <v>May</v>
      </c>
      <c r="S243" s="7"/>
    </row>
    <row r="244" spans="1:19" x14ac:dyDescent="0.25">
      <c r="A244" s="271" t="s">
        <v>306</v>
      </c>
      <c r="B244" s="7" t="s">
        <v>260</v>
      </c>
      <c r="C244" s="7" t="s">
        <v>298</v>
      </c>
      <c r="D244" s="133">
        <v>43958</v>
      </c>
      <c r="E244" s="194">
        <v>43623</v>
      </c>
      <c r="F244" s="10"/>
      <c r="G244" s="10"/>
      <c r="H244" s="10">
        <v>21</v>
      </c>
      <c r="I244" s="231"/>
      <c r="J244" s="10"/>
      <c r="K244" s="127"/>
      <c r="L244" s="181">
        <v>23.16</v>
      </c>
      <c r="M244" s="181"/>
      <c r="N244" s="181"/>
      <c r="O244" s="181"/>
      <c r="P244" s="178">
        <f t="shared" si="20"/>
        <v>6</v>
      </c>
      <c r="Q244" s="124">
        <f t="shared" si="21"/>
        <v>2019</v>
      </c>
      <c r="R244" s="124" t="str">
        <f t="shared" si="22"/>
        <v>Jun</v>
      </c>
      <c r="S244" s="7"/>
    </row>
    <row r="245" spans="1:19" x14ac:dyDescent="0.25">
      <c r="A245" s="271" t="s">
        <v>306</v>
      </c>
      <c r="B245" s="7" t="s">
        <v>260</v>
      </c>
      <c r="C245" s="7" t="s">
        <v>298</v>
      </c>
      <c r="D245" s="133">
        <v>43989</v>
      </c>
      <c r="E245" s="194">
        <v>43653</v>
      </c>
      <c r="F245" s="10"/>
      <c r="G245" s="10"/>
      <c r="H245" s="129">
        <v>13</v>
      </c>
      <c r="I245" s="231"/>
      <c r="J245" s="10"/>
      <c r="K245" s="127"/>
      <c r="L245" s="181">
        <v>23.51</v>
      </c>
      <c r="M245" s="181"/>
      <c r="N245" s="181"/>
      <c r="O245" s="181"/>
      <c r="P245" s="178">
        <f t="shared" si="20"/>
        <v>7</v>
      </c>
      <c r="Q245" s="124">
        <f t="shared" si="21"/>
        <v>2019</v>
      </c>
      <c r="R245" s="124" t="str">
        <f t="shared" si="22"/>
        <v>Jul</v>
      </c>
      <c r="S245" s="7"/>
    </row>
    <row r="246" spans="1:19" x14ac:dyDescent="0.25">
      <c r="A246" s="271" t="s">
        <v>306</v>
      </c>
      <c r="B246" s="7" t="s">
        <v>260</v>
      </c>
      <c r="C246" s="7" t="s">
        <v>298</v>
      </c>
      <c r="D246" s="133">
        <v>44019</v>
      </c>
      <c r="E246" s="194">
        <v>43684</v>
      </c>
      <c r="F246" s="10"/>
      <c r="G246" s="10"/>
      <c r="H246" s="129">
        <v>20</v>
      </c>
      <c r="I246" s="231"/>
      <c r="J246" s="10"/>
      <c r="K246" s="127"/>
      <c r="L246" s="181">
        <v>23.28</v>
      </c>
      <c r="M246" s="181"/>
      <c r="N246" s="181"/>
      <c r="O246" s="181"/>
      <c r="P246" s="178">
        <f t="shared" si="20"/>
        <v>8</v>
      </c>
      <c r="Q246" s="124">
        <f t="shared" si="21"/>
        <v>2019</v>
      </c>
      <c r="R246" s="124" t="str">
        <f t="shared" si="22"/>
        <v>Aug</v>
      </c>
      <c r="S246" s="7"/>
    </row>
    <row r="247" spans="1:19" x14ac:dyDescent="0.25">
      <c r="A247" s="271" t="s">
        <v>306</v>
      </c>
      <c r="B247" s="7" t="s">
        <v>260</v>
      </c>
      <c r="C247" s="7" t="s">
        <v>298</v>
      </c>
      <c r="D247" s="133">
        <v>44050</v>
      </c>
      <c r="E247" s="194">
        <v>43715</v>
      </c>
      <c r="F247" s="10"/>
      <c r="G247" s="10"/>
      <c r="H247" s="129">
        <v>22</v>
      </c>
      <c r="I247" s="231"/>
      <c r="J247" s="10"/>
      <c r="K247" s="127"/>
      <c r="L247" s="181">
        <v>23.93</v>
      </c>
      <c r="M247" s="181"/>
      <c r="N247" s="181"/>
      <c r="O247" s="181"/>
      <c r="P247" s="178">
        <f t="shared" si="20"/>
        <v>9</v>
      </c>
      <c r="Q247" s="124">
        <f t="shared" si="21"/>
        <v>2019</v>
      </c>
      <c r="R247" s="124" t="str">
        <f t="shared" si="22"/>
        <v>Sep</v>
      </c>
      <c r="S247" s="7"/>
    </row>
    <row r="248" spans="1:19" x14ac:dyDescent="0.25">
      <c r="A248" s="271" t="s">
        <v>306</v>
      </c>
      <c r="B248" s="7" t="s">
        <v>260</v>
      </c>
      <c r="C248" s="7" t="s">
        <v>298</v>
      </c>
      <c r="D248" s="133">
        <v>44081</v>
      </c>
      <c r="E248" s="194">
        <v>43745</v>
      </c>
      <c r="F248" s="10"/>
      <c r="G248" s="10"/>
      <c r="H248" s="129">
        <v>21</v>
      </c>
      <c r="I248" s="231"/>
      <c r="J248" s="10"/>
      <c r="K248" s="127"/>
      <c r="L248" s="181">
        <v>23.73</v>
      </c>
      <c r="M248" s="181"/>
      <c r="N248" s="181"/>
      <c r="O248" s="181"/>
      <c r="P248" s="178">
        <f t="shared" si="20"/>
        <v>10</v>
      </c>
      <c r="Q248" s="124">
        <f t="shared" si="21"/>
        <v>2019</v>
      </c>
      <c r="R248" s="124" t="str">
        <f t="shared" si="22"/>
        <v>Oct</v>
      </c>
      <c r="S248" s="7"/>
    </row>
    <row r="249" spans="1:19" x14ac:dyDescent="0.25">
      <c r="A249" s="271" t="s">
        <v>306</v>
      </c>
      <c r="B249" s="7" t="s">
        <v>260</v>
      </c>
      <c r="C249" s="7" t="s">
        <v>298</v>
      </c>
      <c r="D249" s="133">
        <v>44111</v>
      </c>
      <c r="E249" s="194">
        <v>43776</v>
      </c>
      <c r="F249" s="10"/>
      <c r="G249" s="10"/>
      <c r="H249" s="129">
        <v>24</v>
      </c>
      <c r="I249" s="231"/>
      <c r="J249" s="10"/>
      <c r="K249" s="127"/>
      <c r="L249" s="181">
        <v>24.2</v>
      </c>
      <c r="M249" s="181"/>
      <c r="N249" s="181"/>
      <c r="O249" s="181"/>
      <c r="P249" s="178">
        <f t="shared" si="20"/>
        <v>11</v>
      </c>
      <c r="Q249" s="124">
        <f t="shared" si="21"/>
        <v>2019</v>
      </c>
      <c r="R249" s="124" t="str">
        <f t="shared" si="22"/>
        <v>Nov</v>
      </c>
      <c r="S249" s="7"/>
    </row>
    <row r="250" spans="1:19" x14ac:dyDescent="0.25">
      <c r="A250" s="271" t="s">
        <v>306</v>
      </c>
      <c r="B250" s="7" t="s">
        <v>260</v>
      </c>
      <c r="C250" s="7" t="s">
        <v>298</v>
      </c>
      <c r="D250" s="133">
        <v>44142</v>
      </c>
      <c r="E250" s="194">
        <v>43806</v>
      </c>
      <c r="F250" s="10"/>
      <c r="G250" s="10"/>
      <c r="H250" s="129">
        <v>43</v>
      </c>
      <c r="I250" s="231"/>
      <c r="J250" s="10"/>
      <c r="K250" s="127"/>
      <c r="L250" s="181">
        <v>27.12</v>
      </c>
      <c r="M250" s="181"/>
      <c r="N250" s="181"/>
      <c r="O250" s="181"/>
      <c r="P250" s="178">
        <f t="shared" si="20"/>
        <v>12</v>
      </c>
      <c r="Q250" s="124">
        <f t="shared" si="21"/>
        <v>2019</v>
      </c>
      <c r="R250" s="124" t="str">
        <f t="shared" si="22"/>
        <v>Dec</v>
      </c>
      <c r="S250" s="7"/>
    </row>
    <row r="251" spans="1:19" x14ac:dyDescent="0.25">
      <c r="A251" s="271" t="s">
        <v>306</v>
      </c>
      <c r="B251" s="7" t="s">
        <v>260</v>
      </c>
      <c r="C251" s="7" t="s">
        <v>298</v>
      </c>
      <c r="D251" s="133">
        <v>44172</v>
      </c>
      <c r="E251" s="194">
        <v>43837</v>
      </c>
      <c r="F251" s="10"/>
      <c r="G251" s="10"/>
      <c r="H251" s="10">
        <v>47</v>
      </c>
      <c r="I251" s="231"/>
      <c r="J251" s="10"/>
      <c r="K251" s="127"/>
      <c r="L251" s="181">
        <v>27.7</v>
      </c>
      <c r="M251" s="181"/>
      <c r="N251" s="181"/>
      <c r="O251" s="181"/>
      <c r="P251" s="178">
        <f t="shared" si="20"/>
        <v>1</v>
      </c>
      <c r="Q251" s="124">
        <f t="shared" si="21"/>
        <v>2020</v>
      </c>
      <c r="R251" s="124" t="str">
        <f t="shared" si="22"/>
        <v>Jan</v>
      </c>
      <c r="S251" s="7"/>
    </row>
    <row r="252" spans="1:19" x14ac:dyDescent="0.25">
      <c r="A252" s="271" t="s">
        <v>306</v>
      </c>
      <c r="B252" s="7" t="s">
        <v>260</v>
      </c>
      <c r="C252" s="7" t="s">
        <v>298</v>
      </c>
      <c r="D252" s="133">
        <v>44203</v>
      </c>
      <c r="E252" s="194">
        <v>43868</v>
      </c>
      <c r="F252" s="10"/>
      <c r="G252" s="10"/>
      <c r="H252" s="129">
        <v>25</v>
      </c>
      <c r="I252" s="231"/>
      <c r="J252" s="10"/>
      <c r="K252" s="127"/>
      <c r="L252" s="181">
        <v>24.36</v>
      </c>
      <c r="M252" s="181"/>
      <c r="N252" s="181"/>
      <c r="O252" s="181"/>
      <c r="P252" s="178">
        <f t="shared" si="20"/>
        <v>2</v>
      </c>
      <c r="Q252" s="124">
        <f t="shared" si="21"/>
        <v>2020</v>
      </c>
      <c r="R252" s="124" t="str">
        <f t="shared" si="22"/>
        <v>Feb</v>
      </c>
      <c r="S252" s="7"/>
    </row>
    <row r="253" spans="1:19" x14ac:dyDescent="0.25">
      <c r="A253" s="271" t="s">
        <v>306</v>
      </c>
      <c r="B253" s="7" t="s">
        <v>260</v>
      </c>
      <c r="C253" s="7" t="s">
        <v>298</v>
      </c>
      <c r="D253" s="133">
        <v>44234</v>
      </c>
      <c r="E253" s="194">
        <v>43897</v>
      </c>
      <c r="F253" s="10"/>
      <c r="G253" s="10"/>
      <c r="H253" s="7">
        <v>25</v>
      </c>
      <c r="I253" s="231"/>
      <c r="J253" s="232"/>
      <c r="K253" s="232"/>
      <c r="L253" s="181">
        <v>24.41</v>
      </c>
      <c r="M253" s="181"/>
      <c r="N253" s="181"/>
      <c r="O253" s="181"/>
      <c r="P253" s="178">
        <f t="shared" si="20"/>
        <v>3</v>
      </c>
      <c r="Q253" s="124">
        <f t="shared" si="21"/>
        <v>2020</v>
      </c>
      <c r="R253" s="124" t="str">
        <f t="shared" si="22"/>
        <v>Mar</v>
      </c>
      <c r="S253" s="7"/>
    </row>
    <row r="254" spans="1:19" x14ac:dyDescent="0.25">
      <c r="A254" s="271" t="s">
        <v>306</v>
      </c>
      <c r="B254" s="7" t="s">
        <v>260</v>
      </c>
      <c r="C254" s="7" t="s">
        <v>298</v>
      </c>
      <c r="D254" s="133">
        <v>44262</v>
      </c>
      <c r="E254" s="194">
        <v>43928</v>
      </c>
      <c r="F254" s="10"/>
      <c r="G254" s="10"/>
      <c r="H254" s="7">
        <v>21</v>
      </c>
      <c r="I254" s="231"/>
      <c r="J254" s="232"/>
      <c r="K254" s="232"/>
      <c r="L254" s="181">
        <v>23.82</v>
      </c>
      <c r="M254" s="181"/>
      <c r="N254" s="181"/>
      <c r="O254" s="181"/>
      <c r="P254" s="178">
        <f t="shared" si="20"/>
        <v>4</v>
      </c>
      <c r="Q254" s="124">
        <f t="shared" si="21"/>
        <v>2020</v>
      </c>
      <c r="R254" s="124" t="str">
        <f t="shared" si="22"/>
        <v>Apr</v>
      </c>
      <c r="S254" s="7"/>
    </row>
    <row r="255" spans="1:19" x14ac:dyDescent="0.25">
      <c r="A255" s="271" t="s">
        <v>306</v>
      </c>
      <c r="B255" s="7" t="s">
        <v>260</v>
      </c>
      <c r="C255" s="7" t="s">
        <v>298</v>
      </c>
      <c r="D255" s="133">
        <v>44293</v>
      </c>
      <c r="E255" s="194">
        <v>43958</v>
      </c>
      <c r="F255" s="10"/>
      <c r="G255" s="10"/>
      <c r="H255" s="7">
        <v>20</v>
      </c>
      <c r="I255" s="231"/>
      <c r="J255" s="232"/>
      <c r="K255" s="232"/>
      <c r="L255" s="181">
        <v>23.73</v>
      </c>
      <c r="M255" s="181"/>
      <c r="N255" s="181"/>
      <c r="O255" s="181"/>
      <c r="P255" s="178">
        <f t="shared" si="20"/>
        <v>5</v>
      </c>
      <c r="Q255" s="124">
        <f t="shared" si="21"/>
        <v>2020</v>
      </c>
      <c r="R255" s="124" t="str">
        <f t="shared" si="22"/>
        <v>May</v>
      </c>
      <c r="S255" s="7"/>
    </row>
    <row r="256" spans="1:19" x14ac:dyDescent="0.25">
      <c r="A256" s="271" t="s">
        <v>306</v>
      </c>
      <c r="B256" s="7" t="s">
        <v>260</v>
      </c>
      <c r="C256" s="7" t="s">
        <v>298</v>
      </c>
      <c r="D256" s="133">
        <v>44323</v>
      </c>
      <c r="E256" s="194">
        <v>43989</v>
      </c>
      <c r="F256" s="10"/>
      <c r="G256" s="10"/>
      <c r="H256" s="7">
        <v>18</v>
      </c>
      <c r="I256" s="231"/>
      <c r="J256" s="232"/>
      <c r="K256" s="232"/>
      <c r="L256" s="181">
        <v>22.87</v>
      </c>
      <c r="M256" s="181"/>
      <c r="N256" s="181"/>
      <c r="O256" s="181"/>
      <c r="P256" s="178">
        <f t="shared" si="20"/>
        <v>6</v>
      </c>
      <c r="Q256" s="124">
        <f t="shared" si="21"/>
        <v>2020</v>
      </c>
      <c r="R256" s="124" t="str">
        <f t="shared" si="22"/>
        <v>Jun</v>
      </c>
      <c r="S256" s="7"/>
    </row>
    <row r="257" spans="1:19" x14ac:dyDescent="0.25">
      <c r="A257" s="271" t="s">
        <v>306</v>
      </c>
      <c r="B257" s="7" t="s">
        <v>260</v>
      </c>
      <c r="C257" s="7" t="s">
        <v>298</v>
      </c>
      <c r="D257" s="133">
        <v>44354</v>
      </c>
      <c r="E257" s="194">
        <v>44019</v>
      </c>
      <c r="F257" s="10"/>
      <c r="G257" s="10"/>
      <c r="H257" s="7">
        <v>23</v>
      </c>
      <c r="I257" s="231"/>
      <c r="J257" s="232"/>
      <c r="K257" s="232"/>
      <c r="L257" s="181">
        <v>23.69</v>
      </c>
      <c r="M257" s="181"/>
      <c r="N257" s="181"/>
      <c r="O257" s="181"/>
      <c r="P257" s="178">
        <f t="shared" si="20"/>
        <v>7</v>
      </c>
      <c r="Q257" s="124">
        <f t="shared" si="21"/>
        <v>2020</v>
      </c>
      <c r="R257" s="124" t="str">
        <f t="shared" si="22"/>
        <v>Jul</v>
      </c>
      <c r="S257" s="7"/>
    </row>
    <row r="258" spans="1:19" x14ac:dyDescent="0.25">
      <c r="A258" s="271" t="s">
        <v>306</v>
      </c>
      <c r="B258" s="7" t="s">
        <v>260</v>
      </c>
      <c r="C258" s="7" t="s">
        <v>298</v>
      </c>
      <c r="D258" s="133">
        <v>44384</v>
      </c>
      <c r="E258" s="194">
        <v>44050</v>
      </c>
      <c r="F258" s="10"/>
      <c r="G258" s="10"/>
      <c r="H258" s="129">
        <v>25</v>
      </c>
      <c r="I258" s="231"/>
      <c r="J258" s="127"/>
      <c r="K258" s="127"/>
      <c r="L258" s="181">
        <v>24.03</v>
      </c>
      <c r="M258" s="181"/>
      <c r="N258" s="181"/>
      <c r="O258" s="181"/>
      <c r="P258" s="178">
        <f t="shared" si="20"/>
        <v>8</v>
      </c>
      <c r="Q258" s="124">
        <f t="shared" si="21"/>
        <v>2020</v>
      </c>
      <c r="R258" s="124" t="str">
        <f t="shared" si="22"/>
        <v>Aug</v>
      </c>
      <c r="S258" s="7"/>
    </row>
    <row r="259" spans="1:19" x14ac:dyDescent="0.25">
      <c r="A259" s="271" t="s">
        <v>306</v>
      </c>
      <c r="B259" s="7" t="s">
        <v>260</v>
      </c>
      <c r="C259" s="7" t="s">
        <v>298</v>
      </c>
      <c r="D259" s="133">
        <v>44415</v>
      </c>
      <c r="E259" s="194">
        <v>44081</v>
      </c>
      <c r="F259" s="10"/>
      <c r="G259" s="10"/>
      <c r="H259" s="129">
        <v>30</v>
      </c>
      <c r="I259" s="231"/>
      <c r="J259" s="127"/>
      <c r="K259" s="127"/>
      <c r="L259" s="181">
        <v>24.6</v>
      </c>
      <c r="M259" s="181"/>
      <c r="N259" s="181"/>
      <c r="O259" s="181"/>
      <c r="P259" s="178">
        <f t="shared" si="20"/>
        <v>9</v>
      </c>
      <c r="Q259" s="124">
        <f t="shared" si="21"/>
        <v>2020</v>
      </c>
      <c r="R259" s="124" t="str">
        <f t="shared" si="22"/>
        <v>Sep</v>
      </c>
      <c r="S259" s="7"/>
    </row>
    <row r="260" spans="1:19" x14ac:dyDescent="0.25">
      <c r="A260" s="271" t="s">
        <v>306</v>
      </c>
      <c r="B260" s="7" t="s">
        <v>260</v>
      </c>
      <c r="C260" s="7" t="s">
        <v>298</v>
      </c>
      <c r="D260" s="133">
        <v>44446</v>
      </c>
      <c r="E260" s="194">
        <v>44111</v>
      </c>
      <c r="F260" s="10"/>
      <c r="G260" s="10"/>
      <c r="H260" s="129">
        <v>24</v>
      </c>
      <c r="I260" s="231"/>
      <c r="J260" s="127"/>
      <c r="K260" s="127"/>
      <c r="L260" s="181">
        <v>23.69</v>
      </c>
      <c r="M260" s="181"/>
      <c r="N260" s="181"/>
      <c r="O260" s="181"/>
      <c r="P260" s="178">
        <f t="shared" si="20"/>
        <v>10</v>
      </c>
      <c r="Q260" s="124">
        <f t="shared" si="21"/>
        <v>2020</v>
      </c>
      <c r="R260" s="124" t="str">
        <f t="shared" si="22"/>
        <v>Oct</v>
      </c>
      <c r="S260" s="7"/>
    </row>
    <row r="261" spans="1:19" x14ac:dyDescent="0.25">
      <c r="A261" s="271" t="s">
        <v>306</v>
      </c>
      <c r="B261" s="7" t="s">
        <v>260</v>
      </c>
      <c r="C261" s="7" t="s">
        <v>298</v>
      </c>
      <c r="D261" s="133">
        <v>44476</v>
      </c>
      <c r="E261" s="194">
        <v>44142</v>
      </c>
      <c r="F261" s="10"/>
      <c r="G261" s="10"/>
      <c r="H261" s="129">
        <v>24</v>
      </c>
      <c r="I261" s="231"/>
      <c r="J261" s="127"/>
      <c r="K261" s="127"/>
      <c r="L261" s="181">
        <v>23.7</v>
      </c>
      <c r="M261" s="181"/>
      <c r="N261" s="181"/>
      <c r="O261" s="181"/>
      <c r="P261" s="178">
        <f t="shared" ref="P261:P263" si="23">MONTH(E261)</f>
        <v>11</v>
      </c>
      <c r="Q261" s="124">
        <f t="shared" ref="Q261:Q263" si="24">YEAR(E261)</f>
        <v>2020</v>
      </c>
      <c r="R261" s="124" t="str">
        <f t="shared" ref="R261:R263" si="25">CHOOSE(P261,"Jan","Feb","Mar","Apr","May","Jun","Jul","Aug","Sep","Oct","Nov","Dec")</f>
        <v>Nov</v>
      </c>
      <c r="S261" s="7"/>
    </row>
    <row r="262" spans="1:19" x14ac:dyDescent="0.25">
      <c r="A262" s="271" t="s">
        <v>306</v>
      </c>
      <c r="B262" s="7" t="s">
        <v>260</v>
      </c>
      <c r="C262" s="7" t="s">
        <v>298</v>
      </c>
      <c r="D262" s="133">
        <v>44507</v>
      </c>
      <c r="E262" s="194">
        <v>44172</v>
      </c>
      <c r="F262" s="10"/>
      <c r="G262" s="10"/>
      <c r="H262" s="129">
        <v>36</v>
      </c>
      <c r="I262" s="231"/>
      <c r="J262" s="127"/>
      <c r="K262" s="127"/>
      <c r="L262" s="181">
        <v>25.53</v>
      </c>
      <c r="M262" s="181"/>
      <c r="N262" s="181"/>
      <c r="O262" s="181"/>
      <c r="P262" s="178">
        <f t="shared" si="23"/>
        <v>12</v>
      </c>
      <c r="Q262" s="124">
        <f t="shared" si="24"/>
        <v>2020</v>
      </c>
      <c r="R262" s="124" t="str">
        <f t="shared" si="25"/>
        <v>Dec</v>
      </c>
      <c r="S262" s="7"/>
    </row>
    <row r="263" spans="1:19" x14ac:dyDescent="0.25">
      <c r="A263" s="271" t="s">
        <v>306</v>
      </c>
      <c r="B263" s="7" t="s">
        <v>260</v>
      </c>
      <c r="C263" s="7" t="s">
        <v>298</v>
      </c>
      <c r="D263" s="133">
        <v>44173</v>
      </c>
      <c r="E263" s="194">
        <v>44204</v>
      </c>
      <c r="F263" s="10"/>
      <c r="G263" s="10"/>
      <c r="H263" s="7">
        <v>50</v>
      </c>
      <c r="I263" s="231"/>
      <c r="J263" s="232"/>
      <c r="K263" s="232"/>
      <c r="L263" s="181">
        <v>27.51</v>
      </c>
      <c r="M263" s="181"/>
      <c r="N263" s="181"/>
      <c r="O263" s="181"/>
      <c r="P263" s="178">
        <f t="shared" si="23"/>
        <v>1</v>
      </c>
      <c r="Q263" s="124">
        <f t="shared" si="24"/>
        <v>2021</v>
      </c>
      <c r="R263" s="124" t="str">
        <f t="shared" si="25"/>
        <v>Jan</v>
      </c>
      <c r="S263" s="7"/>
    </row>
    <row r="264" spans="1:19" x14ac:dyDescent="0.25">
      <c r="A264" s="271" t="s">
        <v>306</v>
      </c>
      <c r="B264" s="7" t="s">
        <v>260</v>
      </c>
      <c r="C264" s="7" t="s">
        <v>298</v>
      </c>
      <c r="D264" s="133">
        <v>44204</v>
      </c>
      <c r="E264" s="194">
        <v>44235</v>
      </c>
      <c r="F264" s="10"/>
      <c r="G264" s="10"/>
      <c r="H264" s="7">
        <v>27</v>
      </c>
      <c r="I264" s="231"/>
      <c r="J264" s="232"/>
      <c r="K264" s="232"/>
      <c r="L264" s="181">
        <v>24.06</v>
      </c>
      <c r="M264" s="181"/>
      <c r="N264" s="181"/>
      <c r="O264" s="181"/>
      <c r="P264" s="178">
        <f t="shared" ref="P264:P276" si="26">MONTH(E264)</f>
        <v>2</v>
      </c>
      <c r="Q264" s="124">
        <f t="shared" ref="Q264:Q276" si="27">YEAR(E264)</f>
        <v>2021</v>
      </c>
      <c r="R264" s="124" t="str">
        <f t="shared" ref="R264:R276" si="28">CHOOSE(P264,"Jan","Feb","Mar","Apr","May","Jun","Jul","Aug","Sep","Oct","Nov","Dec")</f>
        <v>Feb</v>
      </c>
      <c r="S264" s="7"/>
    </row>
    <row r="265" spans="1:19" x14ac:dyDescent="0.25">
      <c r="A265" s="271" t="s">
        <v>306</v>
      </c>
      <c r="B265" s="7" t="s">
        <v>260</v>
      </c>
      <c r="C265" s="7" t="s">
        <v>298</v>
      </c>
      <c r="D265" s="133">
        <v>44235</v>
      </c>
      <c r="E265" s="194">
        <v>44263</v>
      </c>
      <c r="F265" s="10"/>
      <c r="G265" s="10"/>
      <c r="H265" s="7">
        <v>26</v>
      </c>
      <c r="I265" s="231"/>
      <c r="J265" s="232"/>
      <c r="K265" s="232"/>
      <c r="L265" s="181">
        <v>23.93</v>
      </c>
      <c r="M265" s="181"/>
      <c r="N265" s="181"/>
      <c r="O265" s="181"/>
      <c r="P265" s="178">
        <f t="shared" si="26"/>
        <v>3</v>
      </c>
      <c r="Q265" s="124">
        <f t="shared" si="27"/>
        <v>2021</v>
      </c>
      <c r="R265" s="124" t="str">
        <f t="shared" si="28"/>
        <v>Mar</v>
      </c>
      <c r="S265" s="7"/>
    </row>
    <row r="266" spans="1:19" x14ac:dyDescent="0.25">
      <c r="A266" s="271" t="s">
        <v>306</v>
      </c>
      <c r="B266" s="7" t="s">
        <v>260</v>
      </c>
      <c r="C266" s="7" t="s">
        <v>298</v>
      </c>
      <c r="D266" s="133">
        <v>44263</v>
      </c>
      <c r="E266" s="194">
        <v>44294</v>
      </c>
      <c r="F266" s="10"/>
      <c r="G266" s="10"/>
      <c r="H266" s="7">
        <v>25</v>
      </c>
      <c r="I266" s="231"/>
      <c r="J266" s="232"/>
      <c r="K266" s="232"/>
      <c r="L266" s="181">
        <v>23.72</v>
      </c>
      <c r="M266" s="181"/>
      <c r="N266" s="181"/>
      <c r="O266" s="181"/>
      <c r="P266" s="178">
        <f t="shared" si="26"/>
        <v>4</v>
      </c>
      <c r="Q266" s="124">
        <f t="shared" si="27"/>
        <v>2021</v>
      </c>
      <c r="R266" s="124" t="str">
        <f t="shared" si="28"/>
        <v>Apr</v>
      </c>
      <c r="S266" s="7"/>
    </row>
    <row r="267" spans="1:19" x14ac:dyDescent="0.25">
      <c r="A267" s="271" t="s">
        <v>306</v>
      </c>
      <c r="B267" s="7" t="s">
        <v>260</v>
      </c>
      <c r="C267" s="7" t="s">
        <v>298</v>
      </c>
      <c r="D267" s="133">
        <v>44294</v>
      </c>
      <c r="E267" s="194">
        <v>44324</v>
      </c>
      <c r="F267" s="10"/>
      <c r="G267" s="10"/>
      <c r="H267" s="7">
        <v>23</v>
      </c>
      <c r="I267" s="231"/>
      <c r="J267" s="232"/>
      <c r="K267" s="232"/>
      <c r="L267" s="181">
        <v>23.61</v>
      </c>
      <c r="M267" s="181"/>
      <c r="N267" s="181"/>
      <c r="O267" s="181"/>
      <c r="P267" s="178">
        <f t="shared" si="26"/>
        <v>5</v>
      </c>
      <c r="Q267" s="124">
        <f t="shared" si="27"/>
        <v>2021</v>
      </c>
      <c r="R267" s="124" t="str">
        <f t="shared" si="28"/>
        <v>May</v>
      </c>
      <c r="S267" s="7"/>
    </row>
    <row r="268" spans="1:19" x14ac:dyDescent="0.25">
      <c r="A268" s="271" t="s">
        <v>306</v>
      </c>
      <c r="B268" s="7" t="s">
        <v>260</v>
      </c>
      <c r="C268" s="7" t="s">
        <v>298</v>
      </c>
      <c r="D268" s="133">
        <v>44324</v>
      </c>
      <c r="E268" s="194">
        <v>44355</v>
      </c>
      <c r="F268" s="10"/>
      <c r="G268" s="10"/>
      <c r="H268" s="7">
        <v>24</v>
      </c>
      <c r="I268" s="231"/>
      <c r="J268" s="232"/>
      <c r="K268" s="232"/>
      <c r="L268" s="181">
        <v>23.89</v>
      </c>
      <c r="M268" s="181"/>
      <c r="N268" s="181"/>
      <c r="O268" s="181"/>
      <c r="P268" s="178">
        <f t="shared" si="26"/>
        <v>6</v>
      </c>
      <c r="Q268" s="124">
        <f t="shared" si="27"/>
        <v>2021</v>
      </c>
      <c r="R268" s="124" t="str">
        <f t="shared" si="28"/>
        <v>Jun</v>
      </c>
      <c r="S268" s="7"/>
    </row>
    <row r="269" spans="1:19" x14ac:dyDescent="0.25">
      <c r="A269" s="271" t="s">
        <v>306</v>
      </c>
      <c r="B269" s="7" t="s">
        <v>260</v>
      </c>
      <c r="C269" s="7" t="s">
        <v>298</v>
      </c>
      <c r="D269" s="133">
        <v>44355</v>
      </c>
      <c r="E269" s="194">
        <v>44385</v>
      </c>
      <c r="F269" s="135"/>
      <c r="G269" s="10"/>
      <c r="H269" s="137">
        <v>29</v>
      </c>
      <c r="I269" s="231"/>
      <c r="J269" s="236"/>
      <c r="K269" s="236"/>
      <c r="L269" s="183">
        <v>24.65</v>
      </c>
      <c r="M269" s="181"/>
      <c r="N269" s="181"/>
      <c r="O269" s="181"/>
      <c r="P269" s="178">
        <f t="shared" si="26"/>
        <v>7</v>
      </c>
      <c r="Q269" s="124">
        <f t="shared" si="27"/>
        <v>2021</v>
      </c>
      <c r="R269" s="124" t="str">
        <f t="shared" si="28"/>
        <v>Jul</v>
      </c>
      <c r="S269" s="7"/>
    </row>
    <row r="270" spans="1:19" x14ac:dyDescent="0.25">
      <c r="A270" s="271" t="s">
        <v>306</v>
      </c>
      <c r="B270" s="7" t="s">
        <v>260</v>
      </c>
      <c r="C270" s="7" t="s">
        <v>298</v>
      </c>
      <c r="D270" s="133">
        <v>44385</v>
      </c>
      <c r="E270" s="194">
        <v>44416</v>
      </c>
      <c r="F270" s="135"/>
      <c r="G270" s="10"/>
      <c r="H270" s="137">
        <v>34</v>
      </c>
      <c r="I270" s="231"/>
      <c r="J270" s="236"/>
      <c r="K270" s="236"/>
      <c r="L270" s="183">
        <v>24.67</v>
      </c>
      <c r="M270" s="181"/>
      <c r="N270" s="181"/>
      <c r="O270" s="181"/>
      <c r="P270" s="178">
        <f t="shared" si="26"/>
        <v>8</v>
      </c>
      <c r="Q270" s="124">
        <f t="shared" si="27"/>
        <v>2021</v>
      </c>
      <c r="R270" s="124" t="str">
        <f t="shared" si="28"/>
        <v>Aug</v>
      </c>
      <c r="S270" s="7"/>
    </row>
    <row r="271" spans="1:19" x14ac:dyDescent="0.25">
      <c r="A271" s="271" t="s">
        <v>306</v>
      </c>
      <c r="B271" s="7" t="s">
        <v>260</v>
      </c>
      <c r="C271" s="7" t="s">
        <v>298</v>
      </c>
      <c r="D271" s="133">
        <v>44416</v>
      </c>
      <c r="E271" s="194">
        <v>44447</v>
      </c>
      <c r="F271" s="135"/>
      <c r="G271" s="10"/>
      <c r="H271" s="137">
        <v>28</v>
      </c>
      <c r="I271" s="231"/>
      <c r="J271" s="236"/>
      <c r="K271" s="236"/>
      <c r="L271" s="183">
        <v>23.86</v>
      </c>
      <c r="M271" s="181"/>
      <c r="N271" s="181"/>
      <c r="O271" s="181"/>
      <c r="P271" s="178">
        <f t="shared" si="26"/>
        <v>9</v>
      </c>
      <c r="Q271" s="124">
        <f t="shared" si="27"/>
        <v>2021</v>
      </c>
      <c r="R271" s="124" t="str">
        <f t="shared" si="28"/>
        <v>Sep</v>
      </c>
      <c r="S271" s="7"/>
    </row>
    <row r="272" spans="1:19" x14ac:dyDescent="0.25">
      <c r="A272" s="271" t="s">
        <v>306</v>
      </c>
      <c r="B272" s="7" t="s">
        <v>260</v>
      </c>
      <c r="C272" s="7" t="s">
        <v>298</v>
      </c>
      <c r="D272" s="133">
        <v>44447</v>
      </c>
      <c r="E272" s="194">
        <v>44477</v>
      </c>
      <c r="F272" s="135"/>
      <c r="G272" s="10"/>
      <c r="H272" s="139">
        <v>27</v>
      </c>
      <c r="I272" s="231"/>
      <c r="J272" s="135"/>
      <c r="K272" s="136"/>
      <c r="L272" s="183">
        <v>23.84</v>
      </c>
      <c r="M272" s="181"/>
      <c r="N272" s="181"/>
      <c r="O272" s="181"/>
      <c r="P272" s="178">
        <f t="shared" si="26"/>
        <v>10</v>
      </c>
      <c r="Q272" s="124">
        <f t="shared" si="27"/>
        <v>2021</v>
      </c>
      <c r="R272" s="124" t="str">
        <f t="shared" si="28"/>
        <v>Oct</v>
      </c>
      <c r="S272" s="7"/>
    </row>
    <row r="273" spans="1:19" x14ac:dyDescent="0.25">
      <c r="A273" s="271" t="s">
        <v>306</v>
      </c>
      <c r="B273" s="7" t="s">
        <v>260</v>
      </c>
      <c r="C273" s="7" t="s">
        <v>298</v>
      </c>
      <c r="D273" s="133">
        <v>44477</v>
      </c>
      <c r="E273" s="194">
        <v>44508</v>
      </c>
      <c r="F273" s="135"/>
      <c r="G273" s="10"/>
      <c r="H273" s="139">
        <v>28</v>
      </c>
      <c r="I273" s="231"/>
      <c r="J273" s="135"/>
      <c r="K273" s="136"/>
      <c r="L273" s="183">
        <v>23.98</v>
      </c>
      <c r="M273" s="181"/>
      <c r="N273" s="181"/>
      <c r="O273" s="181"/>
      <c r="P273" s="178">
        <f t="shared" si="26"/>
        <v>11</v>
      </c>
      <c r="Q273" s="124">
        <f t="shared" si="27"/>
        <v>2021</v>
      </c>
      <c r="R273" s="124" t="str">
        <f t="shared" si="28"/>
        <v>Nov</v>
      </c>
      <c r="S273" s="7"/>
    </row>
    <row r="274" spans="1:19" x14ac:dyDescent="0.25">
      <c r="A274" s="271" t="s">
        <v>306</v>
      </c>
      <c r="B274" s="7" t="s">
        <v>260</v>
      </c>
      <c r="C274" s="7" t="s">
        <v>298</v>
      </c>
      <c r="D274" s="133">
        <v>44508</v>
      </c>
      <c r="E274" s="194">
        <v>44538</v>
      </c>
      <c r="F274" s="135"/>
      <c r="G274" s="10"/>
      <c r="H274" s="139">
        <v>44</v>
      </c>
      <c r="I274" s="231"/>
      <c r="J274" s="135"/>
      <c r="K274" s="136"/>
      <c r="L274" s="183">
        <v>26.24</v>
      </c>
      <c r="M274" s="181"/>
      <c r="N274" s="181"/>
      <c r="O274" s="181"/>
      <c r="P274" s="178">
        <f t="shared" si="26"/>
        <v>12</v>
      </c>
      <c r="Q274" s="124">
        <f t="shared" si="27"/>
        <v>2021</v>
      </c>
      <c r="R274" s="124" t="str">
        <f t="shared" si="28"/>
        <v>Dec</v>
      </c>
      <c r="S274" s="7"/>
    </row>
    <row r="275" spans="1:19" x14ac:dyDescent="0.25">
      <c r="A275" s="271" t="s">
        <v>306</v>
      </c>
      <c r="B275" s="7" t="s">
        <v>260</v>
      </c>
      <c r="C275" s="7" t="s">
        <v>298</v>
      </c>
      <c r="D275" s="133">
        <v>44538</v>
      </c>
      <c r="E275" s="194">
        <v>44569</v>
      </c>
      <c r="F275" s="135"/>
      <c r="G275" s="10"/>
      <c r="H275" s="139">
        <v>72</v>
      </c>
      <c r="I275" s="231"/>
      <c r="J275" s="135"/>
      <c r="K275" s="136"/>
      <c r="L275" s="183">
        <v>29.77</v>
      </c>
      <c r="M275" s="181"/>
      <c r="N275" s="181"/>
      <c r="O275" s="181"/>
      <c r="P275" s="178">
        <f t="shared" si="26"/>
        <v>1</v>
      </c>
      <c r="Q275" s="124">
        <f t="shared" si="27"/>
        <v>2022</v>
      </c>
      <c r="R275" s="124" t="str">
        <f t="shared" si="28"/>
        <v>Jan</v>
      </c>
      <c r="S275" s="7"/>
    </row>
    <row r="276" spans="1:19" x14ac:dyDescent="0.25">
      <c r="A276" s="271" t="s">
        <v>306</v>
      </c>
      <c r="B276" s="7" t="s">
        <v>260</v>
      </c>
      <c r="C276" s="7" t="s">
        <v>298</v>
      </c>
      <c r="D276" s="133">
        <v>44569</v>
      </c>
      <c r="E276" s="194">
        <v>44600</v>
      </c>
      <c r="F276" s="135"/>
      <c r="G276" s="10"/>
      <c r="H276" s="139">
        <v>35</v>
      </c>
      <c r="I276" s="231"/>
      <c r="J276" s="135"/>
      <c r="K276" s="136"/>
      <c r="L276" s="183">
        <v>24.96</v>
      </c>
      <c r="M276" s="181"/>
      <c r="N276" s="181"/>
      <c r="O276" s="181"/>
      <c r="P276" s="178">
        <f t="shared" si="26"/>
        <v>2</v>
      </c>
      <c r="Q276" s="124">
        <f t="shared" si="27"/>
        <v>2022</v>
      </c>
      <c r="R276" s="124" t="str">
        <f t="shared" si="28"/>
        <v>Feb</v>
      </c>
      <c r="S276" s="7"/>
    </row>
    <row r="277" spans="1:19" x14ac:dyDescent="0.25">
      <c r="A277" s="271" t="s">
        <v>309</v>
      </c>
      <c r="B277" s="7" t="s">
        <v>260</v>
      </c>
      <c r="C277" s="7" t="s">
        <v>291</v>
      </c>
      <c r="D277" s="126">
        <v>43472</v>
      </c>
      <c r="E277" s="195">
        <v>43503</v>
      </c>
      <c r="F277" s="135"/>
      <c r="G277" s="10"/>
      <c r="H277" s="139">
        <v>1</v>
      </c>
      <c r="I277" s="231"/>
      <c r="J277" s="136"/>
      <c r="K277" s="136"/>
      <c r="L277" s="183">
        <v>20.21</v>
      </c>
      <c r="M277" s="181"/>
      <c r="N277" s="181"/>
      <c r="O277" s="181"/>
      <c r="P277" s="178">
        <f t="shared" ref="P277:P340" si="29">MONTH(E277)</f>
        <v>2</v>
      </c>
      <c r="Q277" s="124">
        <f t="shared" ref="Q277:Q340" si="30">YEAR(E277)</f>
        <v>2019</v>
      </c>
      <c r="R277" s="124" t="str">
        <f t="shared" ref="R277:R340" si="31">CHOOSE(P277,"Jan","Feb","Mar","Apr","May","Jun","Jul","Aug","Sep","Oct","Nov","Dec")</f>
        <v>Feb</v>
      </c>
      <c r="S277" s="7"/>
    </row>
    <row r="278" spans="1:19" x14ac:dyDescent="0.25">
      <c r="A278" s="271" t="s">
        <v>309</v>
      </c>
      <c r="B278" s="7" t="s">
        <v>260</v>
      </c>
      <c r="C278" s="7" t="s">
        <v>291</v>
      </c>
      <c r="D278" s="126">
        <v>43503</v>
      </c>
      <c r="E278" s="195">
        <v>43531</v>
      </c>
      <c r="F278" s="135"/>
      <c r="G278" s="10"/>
      <c r="H278" s="139">
        <v>2</v>
      </c>
      <c r="I278" s="231"/>
      <c r="J278" s="136"/>
      <c r="K278" s="136"/>
      <c r="L278" s="183">
        <v>20.36</v>
      </c>
      <c r="M278" s="181"/>
      <c r="N278" s="181"/>
      <c r="O278" s="181"/>
      <c r="P278" s="178">
        <f t="shared" si="29"/>
        <v>3</v>
      </c>
      <c r="Q278" s="124">
        <f t="shared" si="30"/>
        <v>2019</v>
      </c>
      <c r="R278" s="124" t="str">
        <f t="shared" si="31"/>
        <v>Mar</v>
      </c>
      <c r="S278" s="7"/>
    </row>
    <row r="279" spans="1:19" x14ac:dyDescent="0.25">
      <c r="A279" s="271" t="s">
        <v>309</v>
      </c>
      <c r="B279" s="7" t="s">
        <v>260</v>
      </c>
      <c r="C279" s="7" t="s">
        <v>291</v>
      </c>
      <c r="D279" s="126">
        <v>43531</v>
      </c>
      <c r="E279" s="195">
        <v>43562</v>
      </c>
      <c r="F279" s="135"/>
      <c r="G279" s="10"/>
      <c r="H279" s="139">
        <v>1</v>
      </c>
      <c r="I279" s="231"/>
      <c r="J279" s="136"/>
      <c r="K279" s="136"/>
      <c r="L279" s="183">
        <v>20.2</v>
      </c>
      <c r="M279" s="181"/>
      <c r="N279" s="181"/>
      <c r="O279" s="181"/>
      <c r="P279" s="178">
        <f t="shared" si="29"/>
        <v>4</v>
      </c>
      <c r="Q279" s="124">
        <f t="shared" si="30"/>
        <v>2019</v>
      </c>
      <c r="R279" s="124" t="str">
        <f t="shared" si="31"/>
        <v>Apr</v>
      </c>
      <c r="S279" s="7"/>
    </row>
    <row r="280" spans="1:19" x14ac:dyDescent="0.25">
      <c r="A280" s="271" t="s">
        <v>309</v>
      </c>
      <c r="B280" s="7" t="s">
        <v>260</v>
      </c>
      <c r="C280" s="7" t="s">
        <v>291</v>
      </c>
      <c r="D280" s="126">
        <v>43562</v>
      </c>
      <c r="E280" s="195">
        <v>43592</v>
      </c>
      <c r="F280" s="135"/>
      <c r="G280" s="10"/>
      <c r="H280" s="139">
        <v>2</v>
      </c>
      <c r="I280" s="231"/>
      <c r="J280" s="136"/>
      <c r="K280" s="136"/>
      <c r="L280" s="183">
        <v>20.36</v>
      </c>
      <c r="M280" s="181"/>
      <c r="N280" s="181"/>
      <c r="O280" s="181"/>
      <c r="P280" s="178">
        <f t="shared" si="29"/>
        <v>5</v>
      </c>
      <c r="Q280" s="124">
        <f t="shared" si="30"/>
        <v>2019</v>
      </c>
      <c r="R280" s="124" t="str">
        <f t="shared" si="31"/>
        <v>May</v>
      </c>
      <c r="S280" s="7"/>
    </row>
    <row r="281" spans="1:19" x14ac:dyDescent="0.25">
      <c r="A281" s="271" t="s">
        <v>309</v>
      </c>
      <c r="B281" s="7" t="s">
        <v>260</v>
      </c>
      <c r="C281" s="7" t="s">
        <v>291</v>
      </c>
      <c r="D281" s="126">
        <v>43592</v>
      </c>
      <c r="E281" s="195">
        <v>43623</v>
      </c>
      <c r="F281" s="135"/>
      <c r="G281" s="10"/>
      <c r="H281" s="139">
        <v>1</v>
      </c>
      <c r="I281" s="231"/>
      <c r="J281" s="136"/>
      <c r="K281" s="136"/>
      <c r="L281" s="183">
        <v>20.23</v>
      </c>
      <c r="M281" s="181"/>
      <c r="N281" s="181"/>
      <c r="O281" s="181"/>
      <c r="P281" s="178">
        <f t="shared" si="29"/>
        <v>6</v>
      </c>
      <c r="Q281" s="124">
        <f t="shared" si="30"/>
        <v>2019</v>
      </c>
      <c r="R281" s="124" t="str">
        <f t="shared" si="31"/>
        <v>Jun</v>
      </c>
      <c r="S281" s="7"/>
    </row>
    <row r="282" spans="1:19" x14ac:dyDescent="0.25">
      <c r="A282" s="271" t="s">
        <v>309</v>
      </c>
      <c r="B282" s="7" t="s">
        <v>260</v>
      </c>
      <c r="C282" s="7" t="s">
        <v>291</v>
      </c>
      <c r="D282" s="126">
        <v>43623</v>
      </c>
      <c r="E282" s="195">
        <v>43653</v>
      </c>
      <c r="F282" s="135"/>
      <c r="G282" s="10"/>
      <c r="H282" s="139">
        <v>2</v>
      </c>
      <c r="I282" s="231"/>
      <c r="J282" s="136"/>
      <c r="K282" s="136"/>
      <c r="L282" s="183">
        <v>20.23</v>
      </c>
      <c r="M282" s="181"/>
      <c r="N282" s="181"/>
      <c r="O282" s="181"/>
      <c r="P282" s="178">
        <f t="shared" si="29"/>
        <v>7</v>
      </c>
      <c r="Q282" s="124">
        <f t="shared" si="30"/>
        <v>2019</v>
      </c>
      <c r="R282" s="124" t="str">
        <f t="shared" si="31"/>
        <v>Jul</v>
      </c>
      <c r="S282" s="7"/>
    </row>
    <row r="283" spans="1:19" x14ac:dyDescent="0.25">
      <c r="A283" s="271" t="s">
        <v>309</v>
      </c>
      <c r="B283" s="7" t="s">
        <v>260</v>
      </c>
      <c r="C283" s="7" t="s">
        <v>291</v>
      </c>
      <c r="D283" s="126">
        <v>43653</v>
      </c>
      <c r="E283" s="195">
        <v>43684</v>
      </c>
      <c r="F283" s="135"/>
      <c r="G283" s="10"/>
      <c r="H283" s="139">
        <v>1</v>
      </c>
      <c r="I283" s="231"/>
      <c r="J283" s="136"/>
      <c r="K283" s="136"/>
      <c r="L283" s="183">
        <v>20.23</v>
      </c>
      <c r="M283" s="181"/>
      <c r="N283" s="181"/>
      <c r="O283" s="181"/>
      <c r="P283" s="178">
        <f t="shared" si="29"/>
        <v>8</v>
      </c>
      <c r="Q283" s="124">
        <f t="shared" si="30"/>
        <v>2019</v>
      </c>
      <c r="R283" s="124" t="str">
        <f t="shared" si="31"/>
        <v>Aug</v>
      </c>
      <c r="S283" s="7"/>
    </row>
    <row r="284" spans="1:19" x14ac:dyDescent="0.25">
      <c r="A284" s="271" t="s">
        <v>309</v>
      </c>
      <c r="B284" s="7" t="s">
        <v>260</v>
      </c>
      <c r="C284" s="7" t="s">
        <v>291</v>
      </c>
      <c r="D284" s="126">
        <v>43684</v>
      </c>
      <c r="E284" s="195">
        <v>43715</v>
      </c>
      <c r="F284" s="135"/>
      <c r="G284" s="10"/>
      <c r="H284" s="139">
        <v>1</v>
      </c>
      <c r="I284" s="231"/>
      <c r="J284" s="136"/>
      <c r="K284" s="136"/>
      <c r="L284" s="183">
        <v>20.21</v>
      </c>
      <c r="M284" s="181"/>
      <c r="N284" s="181"/>
      <c r="O284" s="181"/>
      <c r="P284" s="178">
        <f t="shared" si="29"/>
        <v>9</v>
      </c>
      <c r="Q284" s="124">
        <f t="shared" si="30"/>
        <v>2019</v>
      </c>
      <c r="R284" s="124" t="str">
        <f t="shared" si="31"/>
        <v>Sep</v>
      </c>
      <c r="S284" s="7"/>
    </row>
    <row r="285" spans="1:19" x14ac:dyDescent="0.25">
      <c r="A285" s="271" t="s">
        <v>309</v>
      </c>
      <c r="B285" s="7" t="s">
        <v>260</v>
      </c>
      <c r="C285" s="7" t="s">
        <v>291</v>
      </c>
      <c r="D285" s="126">
        <v>43715</v>
      </c>
      <c r="E285" s="195">
        <v>43745</v>
      </c>
      <c r="F285" s="135"/>
      <c r="G285" s="10"/>
      <c r="H285" s="139">
        <v>1</v>
      </c>
      <c r="I285" s="231"/>
      <c r="J285" s="136"/>
      <c r="K285" s="136"/>
      <c r="L285" s="183">
        <v>20.51</v>
      </c>
      <c r="M285" s="181"/>
      <c r="N285" s="181"/>
      <c r="O285" s="181"/>
      <c r="P285" s="178">
        <f t="shared" si="29"/>
        <v>10</v>
      </c>
      <c r="Q285" s="124">
        <f t="shared" si="30"/>
        <v>2019</v>
      </c>
      <c r="R285" s="124" t="str">
        <f t="shared" si="31"/>
        <v>Oct</v>
      </c>
      <c r="S285" s="7"/>
    </row>
    <row r="286" spans="1:19" x14ac:dyDescent="0.25">
      <c r="A286" s="271" t="s">
        <v>309</v>
      </c>
      <c r="B286" s="7" t="s">
        <v>260</v>
      </c>
      <c r="C286" s="7" t="s">
        <v>291</v>
      </c>
      <c r="D286" s="126">
        <v>43745</v>
      </c>
      <c r="E286" s="195">
        <v>43776</v>
      </c>
      <c r="F286" s="135"/>
      <c r="G286" s="10"/>
      <c r="H286" s="139">
        <v>2</v>
      </c>
      <c r="I286" s="231"/>
      <c r="J286" s="136"/>
      <c r="K286" s="136"/>
      <c r="L286" s="183">
        <v>20.66</v>
      </c>
      <c r="M286" s="181"/>
      <c r="N286" s="181"/>
      <c r="O286" s="181"/>
      <c r="P286" s="178">
        <f t="shared" si="29"/>
        <v>11</v>
      </c>
      <c r="Q286" s="124">
        <f t="shared" si="30"/>
        <v>2019</v>
      </c>
      <c r="R286" s="124" t="str">
        <f t="shared" si="31"/>
        <v>Nov</v>
      </c>
      <c r="S286" s="7"/>
    </row>
    <row r="287" spans="1:19" x14ac:dyDescent="0.25">
      <c r="A287" s="271" t="s">
        <v>309</v>
      </c>
      <c r="B287" s="7" t="s">
        <v>260</v>
      </c>
      <c r="C287" s="7" t="s">
        <v>291</v>
      </c>
      <c r="D287" s="126">
        <v>43776</v>
      </c>
      <c r="E287" s="195">
        <v>43806</v>
      </c>
      <c r="F287" s="135"/>
      <c r="G287" s="10"/>
      <c r="H287" s="139">
        <v>1</v>
      </c>
      <c r="I287" s="231"/>
      <c r="J287" s="136"/>
      <c r="K287" s="136"/>
      <c r="L287" s="183">
        <v>20.51</v>
      </c>
      <c r="M287" s="181"/>
      <c r="N287" s="181"/>
      <c r="O287" s="181"/>
      <c r="P287" s="178">
        <f t="shared" si="29"/>
        <v>12</v>
      </c>
      <c r="Q287" s="124">
        <f t="shared" si="30"/>
        <v>2019</v>
      </c>
      <c r="R287" s="124" t="str">
        <f t="shared" si="31"/>
        <v>Dec</v>
      </c>
      <c r="S287" s="7"/>
    </row>
    <row r="288" spans="1:19" x14ac:dyDescent="0.25">
      <c r="A288" s="271" t="s">
        <v>309</v>
      </c>
      <c r="B288" s="7" t="s">
        <v>260</v>
      </c>
      <c r="C288" s="7" t="s">
        <v>291</v>
      </c>
      <c r="D288" s="126">
        <v>43806</v>
      </c>
      <c r="E288" s="195">
        <v>43837</v>
      </c>
      <c r="F288" s="135"/>
      <c r="G288" s="10"/>
      <c r="H288" s="139">
        <v>2</v>
      </c>
      <c r="I288" s="231"/>
      <c r="J288" s="136"/>
      <c r="K288" s="136"/>
      <c r="L288" s="183">
        <v>20.66</v>
      </c>
      <c r="M288" s="181"/>
      <c r="N288" s="181"/>
      <c r="O288" s="181"/>
      <c r="P288" s="178">
        <f t="shared" si="29"/>
        <v>1</v>
      </c>
      <c r="Q288" s="124">
        <f t="shared" si="30"/>
        <v>2020</v>
      </c>
      <c r="R288" s="124" t="str">
        <f t="shared" si="31"/>
        <v>Jan</v>
      </c>
      <c r="S288" s="7"/>
    </row>
    <row r="289" spans="1:19" x14ac:dyDescent="0.25">
      <c r="A289" s="271" t="s">
        <v>309</v>
      </c>
      <c r="B289" s="7" t="s">
        <v>260</v>
      </c>
      <c r="C289" s="7" t="s">
        <v>291</v>
      </c>
      <c r="D289" s="126">
        <v>43837</v>
      </c>
      <c r="E289" s="195">
        <v>43868</v>
      </c>
      <c r="F289" s="135"/>
      <c r="G289" s="10"/>
      <c r="H289" s="139">
        <v>2</v>
      </c>
      <c r="I289" s="231"/>
      <c r="J289" s="136"/>
      <c r="K289" s="136"/>
      <c r="L289" s="183">
        <v>20.65</v>
      </c>
      <c r="M289" s="181"/>
      <c r="N289" s="181"/>
      <c r="O289" s="181"/>
      <c r="P289" s="178">
        <f t="shared" si="29"/>
        <v>2</v>
      </c>
      <c r="Q289" s="124">
        <f t="shared" si="30"/>
        <v>2020</v>
      </c>
      <c r="R289" s="124" t="str">
        <f t="shared" si="31"/>
        <v>Feb</v>
      </c>
      <c r="S289" s="7"/>
    </row>
    <row r="290" spans="1:19" x14ac:dyDescent="0.25">
      <c r="A290" s="271" t="s">
        <v>309</v>
      </c>
      <c r="B290" s="7" t="s">
        <v>260</v>
      </c>
      <c r="C290" s="7" t="s">
        <v>291</v>
      </c>
      <c r="D290" s="126">
        <v>43868</v>
      </c>
      <c r="E290" s="195">
        <v>43897</v>
      </c>
      <c r="F290" s="135"/>
      <c r="G290" s="10"/>
      <c r="H290" s="139">
        <v>1</v>
      </c>
      <c r="I290" s="231"/>
      <c r="J290" s="136"/>
      <c r="K290" s="136"/>
      <c r="L290" s="183">
        <v>20.51</v>
      </c>
      <c r="M290" s="181"/>
      <c r="N290" s="181"/>
      <c r="O290" s="181"/>
      <c r="P290" s="178">
        <f t="shared" si="29"/>
        <v>3</v>
      </c>
      <c r="Q290" s="124">
        <f t="shared" si="30"/>
        <v>2020</v>
      </c>
      <c r="R290" s="124" t="str">
        <f t="shared" si="31"/>
        <v>Mar</v>
      </c>
      <c r="S290" s="7"/>
    </row>
    <row r="291" spans="1:19" x14ac:dyDescent="0.25">
      <c r="A291" s="271" t="s">
        <v>309</v>
      </c>
      <c r="B291" s="7" t="s">
        <v>260</v>
      </c>
      <c r="C291" s="7" t="s">
        <v>291</v>
      </c>
      <c r="D291" s="126">
        <v>43897</v>
      </c>
      <c r="E291" s="195">
        <v>43928</v>
      </c>
      <c r="F291" s="135"/>
      <c r="G291" s="10"/>
      <c r="H291" s="139">
        <v>1</v>
      </c>
      <c r="I291" s="231"/>
      <c r="J291" s="136"/>
      <c r="K291" s="136"/>
      <c r="L291" s="183">
        <v>20.51</v>
      </c>
      <c r="M291" s="181"/>
      <c r="N291" s="181"/>
      <c r="O291" s="181"/>
      <c r="P291" s="178">
        <f t="shared" si="29"/>
        <v>4</v>
      </c>
      <c r="Q291" s="124">
        <f t="shared" si="30"/>
        <v>2020</v>
      </c>
      <c r="R291" s="124" t="str">
        <f t="shared" si="31"/>
        <v>Apr</v>
      </c>
      <c r="S291" s="7"/>
    </row>
    <row r="292" spans="1:19" x14ac:dyDescent="0.25">
      <c r="A292" s="271" t="s">
        <v>309</v>
      </c>
      <c r="B292" s="7" t="s">
        <v>260</v>
      </c>
      <c r="C292" s="7" t="s">
        <v>291</v>
      </c>
      <c r="D292" s="126">
        <v>43928</v>
      </c>
      <c r="E292" s="195">
        <v>43958</v>
      </c>
      <c r="F292" s="135"/>
      <c r="G292" s="10"/>
      <c r="H292" s="137">
        <v>1</v>
      </c>
      <c r="I292" s="231"/>
      <c r="J292" s="236"/>
      <c r="K292" s="236"/>
      <c r="L292" s="183">
        <v>20.51</v>
      </c>
      <c r="M292" s="181"/>
      <c r="N292" s="181"/>
      <c r="O292" s="181"/>
      <c r="P292" s="178">
        <f t="shared" si="29"/>
        <v>5</v>
      </c>
      <c r="Q292" s="124">
        <f t="shared" si="30"/>
        <v>2020</v>
      </c>
      <c r="R292" s="124" t="str">
        <f t="shared" si="31"/>
        <v>May</v>
      </c>
      <c r="S292" s="7"/>
    </row>
    <row r="293" spans="1:19" x14ac:dyDescent="0.25">
      <c r="A293" s="271" t="s">
        <v>309</v>
      </c>
      <c r="B293" s="7" t="s">
        <v>260</v>
      </c>
      <c r="C293" s="7" t="s">
        <v>291</v>
      </c>
      <c r="D293" s="126">
        <v>43958</v>
      </c>
      <c r="E293" s="195">
        <v>43989</v>
      </c>
      <c r="F293" s="135"/>
      <c r="G293" s="10"/>
      <c r="H293" s="137">
        <v>2</v>
      </c>
      <c r="I293" s="231"/>
      <c r="J293" s="236"/>
      <c r="K293" s="236"/>
      <c r="L293" s="183">
        <v>20.66</v>
      </c>
      <c r="M293" s="181"/>
      <c r="N293" s="181"/>
      <c r="O293" s="181"/>
      <c r="P293" s="178">
        <f t="shared" si="29"/>
        <v>6</v>
      </c>
      <c r="Q293" s="124">
        <f t="shared" si="30"/>
        <v>2020</v>
      </c>
      <c r="R293" s="124" t="str">
        <f t="shared" si="31"/>
        <v>Jun</v>
      </c>
      <c r="S293" s="7"/>
    </row>
    <row r="294" spans="1:19" x14ac:dyDescent="0.25">
      <c r="A294" s="271" t="s">
        <v>309</v>
      </c>
      <c r="B294" s="7" t="s">
        <v>260</v>
      </c>
      <c r="C294" s="7" t="s">
        <v>291</v>
      </c>
      <c r="D294" s="126">
        <v>43989</v>
      </c>
      <c r="E294" s="195">
        <v>44019</v>
      </c>
      <c r="F294" s="10"/>
      <c r="G294" s="10"/>
      <c r="H294" s="137">
        <v>1</v>
      </c>
      <c r="I294" s="231"/>
      <c r="J294" s="236"/>
      <c r="K294" s="236"/>
      <c r="L294" s="183">
        <v>20.2</v>
      </c>
      <c r="M294" s="181"/>
      <c r="N294" s="181"/>
      <c r="O294" s="181"/>
      <c r="P294" s="178">
        <f t="shared" si="29"/>
        <v>7</v>
      </c>
      <c r="Q294" s="124">
        <f t="shared" si="30"/>
        <v>2020</v>
      </c>
      <c r="R294" s="124" t="str">
        <f t="shared" si="31"/>
        <v>Jul</v>
      </c>
      <c r="S294" s="7"/>
    </row>
    <row r="295" spans="1:19" x14ac:dyDescent="0.25">
      <c r="A295" s="271" t="s">
        <v>309</v>
      </c>
      <c r="B295" s="7" t="s">
        <v>260</v>
      </c>
      <c r="C295" s="7" t="s">
        <v>291</v>
      </c>
      <c r="D295" s="126">
        <v>44019</v>
      </c>
      <c r="E295" s="195">
        <v>44050</v>
      </c>
      <c r="F295" s="10"/>
      <c r="G295" s="10"/>
      <c r="H295" s="7">
        <v>1</v>
      </c>
      <c r="I295" s="231"/>
      <c r="J295" s="232"/>
      <c r="K295" s="232"/>
      <c r="L295" s="181">
        <v>20.04</v>
      </c>
      <c r="M295" s="181"/>
      <c r="N295" s="181"/>
      <c r="O295" s="181"/>
      <c r="P295" s="178">
        <f t="shared" si="29"/>
        <v>8</v>
      </c>
      <c r="Q295" s="124">
        <f t="shared" si="30"/>
        <v>2020</v>
      </c>
      <c r="R295" s="124" t="str">
        <f t="shared" si="31"/>
        <v>Aug</v>
      </c>
      <c r="S295" s="7"/>
    </row>
    <row r="296" spans="1:19" x14ac:dyDescent="0.25">
      <c r="A296" s="271" t="s">
        <v>309</v>
      </c>
      <c r="B296" s="7" t="s">
        <v>260</v>
      </c>
      <c r="C296" s="7" t="s">
        <v>291</v>
      </c>
      <c r="D296" s="126">
        <v>44050</v>
      </c>
      <c r="E296" s="195">
        <v>44081</v>
      </c>
      <c r="F296" s="10"/>
      <c r="G296" s="10"/>
      <c r="H296" s="7">
        <v>1</v>
      </c>
      <c r="I296" s="231"/>
      <c r="J296" s="232"/>
      <c r="K296" s="232"/>
      <c r="L296" s="181">
        <v>20.2</v>
      </c>
      <c r="M296" s="181"/>
      <c r="N296" s="181"/>
      <c r="O296" s="181"/>
      <c r="P296" s="178">
        <f t="shared" si="29"/>
        <v>9</v>
      </c>
      <c r="Q296" s="124">
        <f t="shared" si="30"/>
        <v>2020</v>
      </c>
      <c r="R296" s="124" t="str">
        <f t="shared" si="31"/>
        <v>Sep</v>
      </c>
      <c r="S296" s="7"/>
    </row>
    <row r="297" spans="1:19" x14ac:dyDescent="0.25">
      <c r="A297" s="271" t="s">
        <v>309</v>
      </c>
      <c r="B297" s="7" t="s">
        <v>260</v>
      </c>
      <c r="C297" s="7" t="s">
        <v>291</v>
      </c>
      <c r="D297" s="126">
        <v>44081</v>
      </c>
      <c r="E297" s="195">
        <v>44111</v>
      </c>
      <c r="F297" s="10"/>
      <c r="G297" s="10"/>
      <c r="H297" s="7">
        <v>1</v>
      </c>
      <c r="I297" s="231"/>
      <c r="J297" s="232"/>
      <c r="K297" s="232"/>
      <c r="L297" s="181">
        <v>20.190000000000001</v>
      </c>
      <c r="M297" s="181"/>
      <c r="N297" s="181"/>
      <c r="O297" s="181"/>
      <c r="P297" s="178">
        <f t="shared" si="29"/>
        <v>10</v>
      </c>
      <c r="Q297" s="124">
        <f t="shared" si="30"/>
        <v>2020</v>
      </c>
      <c r="R297" s="124" t="str">
        <f t="shared" si="31"/>
        <v>Oct</v>
      </c>
      <c r="S297" s="7"/>
    </row>
    <row r="298" spans="1:19" x14ac:dyDescent="0.25">
      <c r="A298" s="271" t="s">
        <v>309</v>
      </c>
      <c r="B298" s="7" t="s">
        <v>260</v>
      </c>
      <c r="C298" s="7" t="s">
        <v>291</v>
      </c>
      <c r="D298" s="126">
        <v>44111</v>
      </c>
      <c r="E298" s="195">
        <v>44142</v>
      </c>
      <c r="F298" s="10"/>
      <c r="G298" s="10"/>
      <c r="H298" s="7">
        <v>23</v>
      </c>
      <c r="I298" s="231"/>
      <c r="J298" s="232"/>
      <c r="K298" s="232"/>
      <c r="L298" s="181">
        <v>20.190000000000001</v>
      </c>
      <c r="M298" s="181"/>
      <c r="N298" s="181"/>
      <c r="O298" s="181"/>
      <c r="P298" s="178">
        <f t="shared" si="29"/>
        <v>11</v>
      </c>
      <c r="Q298" s="124">
        <f t="shared" si="30"/>
        <v>2020</v>
      </c>
      <c r="R298" s="124" t="str">
        <f t="shared" si="31"/>
        <v>Nov</v>
      </c>
      <c r="S298" s="7"/>
    </row>
    <row r="299" spans="1:19" x14ac:dyDescent="0.25">
      <c r="A299" s="271" t="s">
        <v>309</v>
      </c>
      <c r="B299" s="7" t="s">
        <v>260</v>
      </c>
      <c r="C299" s="7" t="s">
        <v>291</v>
      </c>
      <c r="D299" s="126">
        <v>44142</v>
      </c>
      <c r="E299" s="195">
        <v>44172</v>
      </c>
      <c r="F299" s="135"/>
      <c r="G299" s="135"/>
      <c r="H299" s="7">
        <v>144</v>
      </c>
      <c r="I299" s="231"/>
      <c r="J299" s="232"/>
      <c r="K299" s="232"/>
      <c r="L299" s="181">
        <v>23.56</v>
      </c>
      <c r="M299" s="181"/>
      <c r="N299" s="181"/>
      <c r="O299" s="181"/>
      <c r="P299" s="178">
        <f t="shared" si="29"/>
        <v>12</v>
      </c>
      <c r="Q299" s="124">
        <f t="shared" si="30"/>
        <v>2020</v>
      </c>
      <c r="R299" s="124" t="str">
        <f t="shared" si="31"/>
        <v>Dec</v>
      </c>
      <c r="S299" s="7"/>
    </row>
    <row r="300" spans="1:19" x14ac:dyDescent="0.25">
      <c r="A300" s="271" t="s">
        <v>309</v>
      </c>
      <c r="B300" s="7" t="s">
        <v>260</v>
      </c>
      <c r="C300" s="7" t="s">
        <v>291</v>
      </c>
      <c r="D300" s="126">
        <v>44172</v>
      </c>
      <c r="E300" s="195">
        <v>44203</v>
      </c>
      <c r="F300" s="135"/>
      <c r="G300" s="135"/>
      <c r="H300" s="137">
        <v>137</v>
      </c>
      <c r="I300" s="231"/>
      <c r="J300" s="236"/>
      <c r="K300" s="236"/>
      <c r="L300" s="183">
        <v>41.99</v>
      </c>
      <c r="M300" s="181"/>
      <c r="N300" s="181"/>
      <c r="O300" s="181"/>
      <c r="P300" s="178">
        <f t="shared" si="29"/>
        <v>1</v>
      </c>
      <c r="Q300" s="124">
        <f t="shared" si="30"/>
        <v>2021</v>
      </c>
      <c r="R300" s="124" t="str">
        <f t="shared" si="31"/>
        <v>Jan</v>
      </c>
      <c r="S300" s="7"/>
    </row>
    <row r="301" spans="1:19" x14ac:dyDescent="0.25">
      <c r="A301" s="271" t="s">
        <v>309</v>
      </c>
      <c r="B301" s="7" t="s">
        <v>260</v>
      </c>
      <c r="C301" s="7" t="s">
        <v>291</v>
      </c>
      <c r="D301" s="126">
        <v>44203</v>
      </c>
      <c r="E301" s="195">
        <v>44234</v>
      </c>
      <c r="F301" s="135"/>
      <c r="G301" s="135"/>
      <c r="H301" s="137">
        <v>116</v>
      </c>
      <c r="I301" s="231"/>
      <c r="J301" s="236"/>
      <c r="K301" s="236"/>
      <c r="L301" s="183">
        <v>40.56</v>
      </c>
      <c r="M301" s="181"/>
      <c r="N301" s="181"/>
      <c r="O301" s="181"/>
      <c r="P301" s="178">
        <f t="shared" si="29"/>
        <v>2</v>
      </c>
      <c r="Q301" s="124">
        <f t="shared" si="30"/>
        <v>2021</v>
      </c>
      <c r="R301" s="124" t="str">
        <f t="shared" si="31"/>
        <v>Feb</v>
      </c>
      <c r="S301" s="7"/>
    </row>
    <row r="302" spans="1:19" x14ac:dyDescent="0.25">
      <c r="A302" s="271" t="s">
        <v>309</v>
      </c>
      <c r="B302" s="7" t="s">
        <v>260</v>
      </c>
      <c r="C302" s="7" t="s">
        <v>291</v>
      </c>
      <c r="D302" s="126">
        <v>44234</v>
      </c>
      <c r="E302" s="195">
        <v>44262</v>
      </c>
      <c r="F302" s="135"/>
      <c r="G302" s="135"/>
      <c r="H302" s="137">
        <v>76</v>
      </c>
      <c r="I302" s="231"/>
      <c r="J302" s="236"/>
      <c r="K302" s="236"/>
      <c r="L302" s="183">
        <v>37.369999999999997</v>
      </c>
      <c r="M302" s="181"/>
      <c r="N302" s="181"/>
      <c r="O302" s="181"/>
      <c r="P302" s="178">
        <f t="shared" si="29"/>
        <v>3</v>
      </c>
      <c r="Q302" s="124">
        <f t="shared" si="30"/>
        <v>2021</v>
      </c>
      <c r="R302" s="124" t="str">
        <f t="shared" si="31"/>
        <v>Mar</v>
      </c>
      <c r="S302" s="7"/>
    </row>
    <row r="303" spans="1:19" x14ac:dyDescent="0.25">
      <c r="A303" s="271" t="s">
        <v>309</v>
      </c>
      <c r="B303" s="7" t="s">
        <v>260</v>
      </c>
      <c r="C303" s="7" t="s">
        <v>291</v>
      </c>
      <c r="D303" s="126">
        <v>44262</v>
      </c>
      <c r="E303" s="195">
        <v>44293</v>
      </c>
      <c r="F303" s="135"/>
      <c r="G303" s="135"/>
      <c r="H303" s="137">
        <v>86</v>
      </c>
      <c r="I303" s="231"/>
      <c r="J303" s="236"/>
      <c r="K303" s="236"/>
      <c r="L303" s="183">
        <v>31.42</v>
      </c>
      <c r="M303" s="181"/>
      <c r="N303" s="181"/>
      <c r="O303" s="181"/>
      <c r="P303" s="178">
        <f t="shared" si="29"/>
        <v>4</v>
      </c>
      <c r="Q303" s="124">
        <f t="shared" si="30"/>
        <v>2021</v>
      </c>
      <c r="R303" s="124" t="str">
        <f t="shared" si="31"/>
        <v>Apr</v>
      </c>
      <c r="S303" s="7"/>
    </row>
    <row r="304" spans="1:19" x14ac:dyDescent="0.25">
      <c r="A304" s="271" t="s">
        <v>309</v>
      </c>
      <c r="B304" s="7" t="s">
        <v>260</v>
      </c>
      <c r="C304" s="7" t="s">
        <v>291</v>
      </c>
      <c r="D304" s="126">
        <v>44293</v>
      </c>
      <c r="E304" s="195">
        <v>44323</v>
      </c>
      <c r="F304" s="135"/>
      <c r="G304" s="135"/>
      <c r="H304" s="137">
        <v>87</v>
      </c>
      <c r="I304" s="231"/>
      <c r="J304" s="236"/>
      <c r="K304" s="236"/>
      <c r="L304" s="183">
        <v>32.700000000000003</v>
      </c>
      <c r="M304" s="181"/>
      <c r="N304" s="181"/>
      <c r="O304" s="181"/>
      <c r="P304" s="178">
        <f t="shared" si="29"/>
        <v>5</v>
      </c>
      <c r="Q304" s="124">
        <f t="shared" si="30"/>
        <v>2021</v>
      </c>
      <c r="R304" s="124" t="str">
        <f t="shared" si="31"/>
        <v>May</v>
      </c>
      <c r="S304" s="7"/>
    </row>
    <row r="305" spans="1:19" x14ac:dyDescent="0.25">
      <c r="A305" s="271" t="s">
        <v>309</v>
      </c>
      <c r="B305" s="7" t="s">
        <v>260</v>
      </c>
      <c r="C305" s="7" t="s">
        <v>291</v>
      </c>
      <c r="D305" s="126">
        <v>44323</v>
      </c>
      <c r="E305" s="195">
        <v>44354</v>
      </c>
      <c r="F305" s="135"/>
      <c r="G305" s="135"/>
      <c r="H305" s="137">
        <v>85</v>
      </c>
      <c r="I305" s="231"/>
      <c r="J305" s="236"/>
      <c r="K305" s="236"/>
      <c r="L305" s="183">
        <v>33.51</v>
      </c>
      <c r="M305" s="181"/>
      <c r="N305" s="181"/>
      <c r="O305" s="181"/>
      <c r="P305" s="178">
        <f t="shared" si="29"/>
        <v>6</v>
      </c>
      <c r="Q305" s="124">
        <f t="shared" si="30"/>
        <v>2021</v>
      </c>
      <c r="R305" s="124" t="str">
        <f t="shared" si="31"/>
        <v>Jun</v>
      </c>
      <c r="S305" s="7"/>
    </row>
    <row r="306" spans="1:19" x14ac:dyDescent="0.25">
      <c r="A306" s="271" t="s">
        <v>309</v>
      </c>
      <c r="B306" s="7" t="s">
        <v>260</v>
      </c>
      <c r="C306" s="7" t="s">
        <v>291</v>
      </c>
      <c r="D306" s="126">
        <v>44354</v>
      </c>
      <c r="E306" s="195">
        <v>44384</v>
      </c>
      <c r="F306" s="135"/>
      <c r="G306" s="135"/>
      <c r="H306" s="137">
        <v>86</v>
      </c>
      <c r="I306" s="231"/>
      <c r="J306" s="236"/>
      <c r="K306" s="236"/>
      <c r="L306" s="183">
        <v>33.65</v>
      </c>
      <c r="M306" s="181"/>
      <c r="N306" s="181"/>
      <c r="O306" s="181"/>
      <c r="P306" s="178">
        <f t="shared" si="29"/>
        <v>7</v>
      </c>
      <c r="Q306" s="124">
        <f t="shared" si="30"/>
        <v>2021</v>
      </c>
      <c r="R306" s="124" t="str">
        <f t="shared" si="31"/>
        <v>Jul</v>
      </c>
      <c r="S306" s="7"/>
    </row>
    <row r="307" spans="1:19" x14ac:dyDescent="0.25">
      <c r="A307" s="271" t="s">
        <v>309</v>
      </c>
      <c r="B307" s="7" t="s">
        <v>260</v>
      </c>
      <c r="C307" s="7" t="s">
        <v>291</v>
      </c>
      <c r="D307" s="126">
        <v>44384</v>
      </c>
      <c r="E307" s="195">
        <v>44415</v>
      </c>
      <c r="F307" s="135"/>
      <c r="G307" s="135"/>
      <c r="H307" s="137">
        <v>88</v>
      </c>
      <c r="I307" s="231"/>
      <c r="J307" s="236"/>
      <c r="K307" s="236"/>
      <c r="L307" s="183">
        <v>33.74</v>
      </c>
      <c r="M307" s="181"/>
      <c r="N307" s="181"/>
      <c r="O307" s="181"/>
      <c r="P307" s="178">
        <f t="shared" si="29"/>
        <v>8</v>
      </c>
      <c r="Q307" s="124">
        <f t="shared" si="30"/>
        <v>2021</v>
      </c>
      <c r="R307" s="124" t="str">
        <f t="shared" si="31"/>
        <v>Aug</v>
      </c>
      <c r="S307" s="7"/>
    </row>
    <row r="308" spans="1:19" x14ac:dyDescent="0.25">
      <c r="A308" s="271" t="s">
        <v>309</v>
      </c>
      <c r="B308" s="7" t="s">
        <v>260</v>
      </c>
      <c r="C308" s="7" t="s">
        <v>291</v>
      </c>
      <c r="D308" s="126">
        <v>44415</v>
      </c>
      <c r="E308" s="195">
        <v>44446</v>
      </c>
      <c r="F308" s="135"/>
      <c r="G308" s="135"/>
      <c r="H308" s="137">
        <v>85</v>
      </c>
      <c r="I308" s="231"/>
      <c r="J308" s="236"/>
      <c r="K308" s="236"/>
      <c r="L308" s="183">
        <v>31.98</v>
      </c>
      <c r="M308" s="181"/>
      <c r="N308" s="181"/>
      <c r="O308" s="181"/>
      <c r="P308" s="178">
        <f t="shared" si="29"/>
        <v>9</v>
      </c>
      <c r="Q308" s="124">
        <f t="shared" si="30"/>
        <v>2021</v>
      </c>
      <c r="R308" s="124" t="str">
        <f t="shared" si="31"/>
        <v>Sep</v>
      </c>
      <c r="S308" s="7"/>
    </row>
    <row r="309" spans="1:19" x14ac:dyDescent="0.25">
      <c r="A309" s="271" t="s">
        <v>309</v>
      </c>
      <c r="B309" s="7" t="s">
        <v>260</v>
      </c>
      <c r="C309" s="7" t="s">
        <v>291</v>
      </c>
      <c r="D309" s="126">
        <v>44446</v>
      </c>
      <c r="E309" s="195">
        <v>44476</v>
      </c>
      <c r="F309" s="135"/>
      <c r="G309" s="135"/>
      <c r="H309" s="137">
        <v>86</v>
      </c>
      <c r="I309" s="231"/>
      <c r="J309" s="236"/>
      <c r="K309" s="236"/>
      <c r="L309" s="183">
        <v>31.65</v>
      </c>
      <c r="M309" s="181"/>
      <c r="N309" s="181"/>
      <c r="O309" s="181"/>
      <c r="P309" s="178">
        <f t="shared" si="29"/>
        <v>10</v>
      </c>
      <c r="Q309" s="124">
        <f t="shared" si="30"/>
        <v>2021</v>
      </c>
      <c r="R309" s="124" t="str">
        <f t="shared" si="31"/>
        <v>Oct</v>
      </c>
      <c r="S309" s="7"/>
    </row>
    <row r="310" spans="1:19" x14ac:dyDescent="0.25">
      <c r="A310" s="271" t="s">
        <v>309</v>
      </c>
      <c r="B310" s="7" t="s">
        <v>260</v>
      </c>
      <c r="C310" s="7" t="s">
        <v>291</v>
      </c>
      <c r="D310" s="126">
        <v>44476</v>
      </c>
      <c r="E310" s="195">
        <v>44507</v>
      </c>
      <c r="F310" s="135"/>
      <c r="G310" s="135"/>
      <c r="H310" s="137">
        <v>80</v>
      </c>
      <c r="I310" s="231"/>
      <c r="J310" s="236"/>
      <c r="K310" s="236"/>
      <c r="L310" s="183">
        <v>32.15</v>
      </c>
      <c r="M310" s="181"/>
      <c r="N310" s="181"/>
      <c r="O310" s="181"/>
      <c r="P310" s="178">
        <f t="shared" si="29"/>
        <v>11</v>
      </c>
      <c r="Q310" s="124">
        <f t="shared" si="30"/>
        <v>2021</v>
      </c>
      <c r="R310" s="124" t="str">
        <f t="shared" si="31"/>
        <v>Nov</v>
      </c>
      <c r="S310" s="7"/>
    </row>
    <row r="311" spans="1:19" x14ac:dyDescent="0.25">
      <c r="A311" s="271" t="s">
        <v>309</v>
      </c>
      <c r="B311" s="7" t="s">
        <v>260</v>
      </c>
      <c r="C311" s="7" t="s">
        <v>291</v>
      </c>
      <c r="D311" s="126">
        <v>44507</v>
      </c>
      <c r="E311" s="195">
        <v>44537</v>
      </c>
      <c r="F311" s="135"/>
      <c r="G311" s="135"/>
      <c r="H311" s="137">
        <v>91</v>
      </c>
      <c r="I311" s="231"/>
      <c r="J311" s="236"/>
      <c r="K311" s="236"/>
      <c r="L311" s="183">
        <v>32.840000000000003</v>
      </c>
      <c r="M311" s="181"/>
      <c r="N311" s="181"/>
      <c r="O311" s="181"/>
      <c r="P311" s="178">
        <f t="shared" si="29"/>
        <v>12</v>
      </c>
      <c r="Q311" s="124">
        <f t="shared" si="30"/>
        <v>2021</v>
      </c>
      <c r="R311" s="124" t="str">
        <f t="shared" si="31"/>
        <v>Dec</v>
      </c>
      <c r="S311" s="7"/>
    </row>
    <row r="312" spans="1:19" x14ac:dyDescent="0.25">
      <c r="A312" s="271" t="s">
        <v>308</v>
      </c>
      <c r="B312" s="7" t="s">
        <v>260</v>
      </c>
      <c r="C312" s="7" t="s">
        <v>293</v>
      </c>
      <c r="D312" s="133">
        <v>43472</v>
      </c>
      <c r="E312" s="195">
        <v>43503</v>
      </c>
      <c r="F312" s="135"/>
      <c r="G312" s="135"/>
      <c r="H312" s="137">
        <v>49</v>
      </c>
      <c r="I312" s="231"/>
      <c r="J312" s="236"/>
      <c r="K312" s="236"/>
      <c r="L312" s="183">
        <v>28.06</v>
      </c>
      <c r="M312" s="181"/>
      <c r="N312" s="181"/>
      <c r="O312" s="181"/>
      <c r="P312" s="178">
        <f t="shared" si="29"/>
        <v>2</v>
      </c>
      <c r="Q312" s="124">
        <f t="shared" si="30"/>
        <v>2019</v>
      </c>
      <c r="R312" s="124" t="str">
        <f t="shared" si="31"/>
        <v>Feb</v>
      </c>
      <c r="S312" s="7"/>
    </row>
    <row r="313" spans="1:19" x14ac:dyDescent="0.25">
      <c r="A313" s="271" t="s">
        <v>308</v>
      </c>
      <c r="B313" s="7" t="s">
        <v>260</v>
      </c>
      <c r="C313" s="7" t="s">
        <v>293</v>
      </c>
      <c r="D313" s="133">
        <v>43503</v>
      </c>
      <c r="E313" s="195">
        <v>43531</v>
      </c>
      <c r="F313" s="135"/>
      <c r="G313" s="135"/>
      <c r="H313" s="137">
        <v>46</v>
      </c>
      <c r="I313" s="231"/>
      <c r="J313" s="236"/>
      <c r="K313" s="236"/>
      <c r="L313" s="183">
        <v>27.56</v>
      </c>
      <c r="M313" s="181"/>
      <c r="N313" s="181"/>
      <c r="O313" s="181"/>
      <c r="P313" s="178">
        <f t="shared" si="29"/>
        <v>3</v>
      </c>
      <c r="Q313" s="124">
        <f t="shared" si="30"/>
        <v>2019</v>
      </c>
      <c r="R313" s="124" t="str">
        <f t="shared" si="31"/>
        <v>Mar</v>
      </c>
      <c r="S313" s="7"/>
    </row>
    <row r="314" spans="1:19" x14ac:dyDescent="0.25">
      <c r="A314" s="271" t="s">
        <v>308</v>
      </c>
      <c r="B314" s="7" t="s">
        <v>260</v>
      </c>
      <c r="C314" s="7" t="s">
        <v>293</v>
      </c>
      <c r="D314" s="133">
        <v>43531</v>
      </c>
      <c r="E314" s="195">
        <v>43562</v>
      </c>
      <c r="F314" s="135"/>
      <c r="G314" s="135"/>
      <c r="H314" s="137">
        <v>44</v>
      </c>
      <c r="I314" s="231"/>
      <c r="J314" s="236"/>
      <c r="K314" s="236"/>
      <c r="L314" s="183">
        <v>26.97</v>
      </c>
      <c r="M314" s="181"/>
      <c r="N314" s="181"/>
      <c r="O314" s="181"/>
      <c r="P314" s="178">
        <f t="shared" si="29"/>
        <v>4</v>
      </c>
      <c r="Q314" s="124">
        <f t="shared" si="30"/>
        <v>2019</v>
      </c>
      <c r="R314" s="124" t="str">
        <f t="shared" si="31"/>
        <v>Apr</v>
      </c>
      <c r="S314" s="7"/>
    </row>
    <row r="315" spans="1:19" x14ac:dyDescent="0.25">
      <c r="A315" s="271" t="s">
        <v>308</v>
      </c>
      <c r="B315" s="7" t="s">
        <v>260</v>
      </c>
      <c r="C315" s="7" t="s">
        <v>293</v>
      </c>
      <c r="D315" s="133">
        <v>43562</v>
      </c>
      <c r="E315" s="195">
        <v>43592</v>
      </c>
      <c r="F315" s="135"/>
      <c r="G315" s="135"/>
      <c r="H315" s="137">
        <v>35</v>
      </c>
      <c r="I315" s="231"/>
      <c r="J315" s="236"/>
      <c r="K315" s="236"/>
      <c r="L315" s="183">
        <v>25.56</v>
      </c>
      <c r="M315" s="181"/>
      <c r="N315" s="181"/>
      <c r="O315" s="181"/>
      <c r="P315" s="178">
        <f t="shared" si="29"/>
        <v>5</v>
      </c>
      <c r="Q315" s="124">
        <f t="shared" si="30"/>
        <v>2019</v>
      </c>
      <c r="R315" s="124" t="str">
        <f t="shared" si="31"/>
        <v>May</v>
      </c>
      <c r="S315" s="7"/>
    </row>
    <row r="316" spans="1:19" x14ac:dyDescent="0.25">
      <c r="A316" s="271" t="s">
        <v>308</v>
      </c>
      <c r="B316" s="7" t="s">
        <v>260</v>
      </c>
      <c r="C316" s="7" t="s">
        <v>293</v>
      </c>
      <c r="D316" s="133">
        <v>43592</v>
      </c>
      <c r="E316" s="195">
        <v>43623</v>
      </c>
      <c r="F316" s="135"/>
      <c r="G316" s="135"/>
      <c r="H316" s="137">
        <v>35</v>
      </c>
      <c r="I316" s="231"/>
      <c r="J316" s="236"/>
      <c r="K316" s="236"/>
      <c r="L316" s="183">
        <v>26.98</v>
      </c>
      <c r="M316" s="181"/>
      <c r="N316" s="181"/>
      <c r="O316" s="181"/>
      <c r="P316" s="178">
        <f t="shared" si="29"/>
        <v>6</v>
      </c>
      <c r="Q316" s="124">
        <f t="shared" si="30"/>
        <v>2019</v>
      </c>
      <c r="R316" s="124" t="str">
        <f t="shared" si="31"/>
        <v>Jun</v>
      </c>
      <c r="S316" s="7"/>
    </row>
    <row r="317" spans="1:19" x14ac:dyDescent="0.25">
      <c r="A317" s="271" t="s">
        <v>308</v>
      </c>
      <c r="B317" s="7" t="s">
        <v>260</v>
      </c>
      <c r="C317" s="7" t="s">
        <v>293</v>
      </c>
      <c r="D317" s="133">
        <v>43623</v>
      </c>
      <c r="E317" s="195">
        <v>43653</v>
      </c>
      <c r="F317" s="135"/>
      <c r="G317" s="135"/>
      <c r="H317" s="137">
        <v>37</v>
      </c>
      <c r="I317" s="231"/>
      <c r="J317" s="236"/>
      <c r="K317" s="236"/>
      <c r="L317" s="183">
        <v>52.07</v>
      </c>
      <c r="M317" s="181"/>
      <c r="N317" s="181"/>
      <c r="O317" s="181"/>
      <c r="P317" s="178">
        <f t="shared" si="29"/>
        <v>7</v>
      </c>
      <c r="Q317" s="124">
        <f t="shared" si="30"/>
        <v>2019</v>
      </c>
      <c r="R317" s="124" t="str">
        <f t="shared" si="31"/>
        <v>Jul</v>
      </c>
      <c r="S317" s="7"/>
    </row>
    <row r="318" spans="1:19" x14ac:dyDescent="0.25">
      <c r="A318" s="271" t="s">
        <v>308</v>
      </c>
      <c r="B318" s="7" t="s">
        <v>260</v>
      </c>
      <c r="C318" s="7" t="s">
        <v>293</v>
      </c>
      <c r="D318" s="133">
        <v>43653</v>
      </c>
      <c r="E318" s="195">
        <v>43684</v>
      </c>
      <c r="F318" s="135"/>
      <c r="G318" s="135"/>
      <c r="H318" s="137">
        <v>29</v>
      </c>
      <c r="I318" s="231"/>
      <c r="J318" s="236"/>
      <c r="K318" s="236"/>
      <c r="L318" s="183">
        <v>25.21</v>
      </c>
      <c r="M318" s="181"/>
      <c r="N318" s="181"/>
      <c r="O318" s="181"/>
      <c r="P318" s="178">
        <f t="shared" si="29"/>
        <v>8</v>
      </c>
      <c r="Q318" s="124">
        <f t="shared" si="30"/>
        <v>2019</v>
      </c>
      <c r="R318" s="124" t="str">
        <f t="shared" si="31"/>
        <v>Aug</v>
      </c>
      <c r="S318" s="7"/>
    </row>
    <row r="319" spans="1:19" x14ac:dyDescent="0.25">
      <c r="A319" s="271" t="s">
        <v>308</v>
      </c>
      <c r="B319" s="7" t="s">
        <v>260</v>
      </c>
      <c r="C319" s="7" t="s">
        <v>293</v>
      </c>
      <c r="D319" s="133">
        <v>43684</v>
      </c>
      <c r="E319" s="195">
        <v>43715</v>
      </c>
      <c r="F319" s="135"/>
      <c r="G319" s="135"/>
      <c r="H319" s="137">
        <v>32</v>
      </c>
      <c r="I319" s="231"/>
      <c r="J319" s="236"/>
      <c r="K319" s="236"/>
      <c r="L319" s="183">
        <v>26.55</v>
      </c>
      <c r="M319" s="181"/>
      <c r="N319" s="181"/>
      <c r="O319" s="181"/>
      <c r="P319" s="178">
        <f t="shared" si="29"/>
        <v>9</v>
      </c>
      <c r="Q319" s="124">
        <f t="shared" si="30"/>
        <v>2019</v>
      </c>
      <c r="R319" s="124" t="str">
        <f t="shared" si="31"/>
        <v>Sep</v>
      </c>
      <c r="S319" s="7"/>
    </row>
    <row r="320" spans="1:19" x14ac:dyDescent="0.25">
      <c r="A320" s="271" t="s">
        <v>308</v>
      </c>
      <c r="B320" s="7" t="s">
        <v>260</v>
      </c>
      <c r="C320" s="7" t="s">
        <v>293</v>
      </c>
      <c r="D320" s="133">
        <v>43715</v>
      </c>
      <c r="E320" s="195">
        <v>43745</v>
      </c>
      <c r="F320" s="135"/>
      <c r="G320" s="135"/>
      <c r="H320" s="137">
        <v>38</v>
      </c>
      <c r="I320" s="231"/>
      <c r="J320" s="236"/>
      <c r="K320" s="236"/>
      <c r="L320" s="183">
        <v>26.47</v>
      </c>
      <c r="M320" s="181"/>
      <c r="N320" s="181"/>
      <c r="O320" s="181"/>
      <c r="P320" s="178">
        <f t="shared" si="29"/>
        <v>10</v>
      </c>
      <c r="Q320" s="124">
        <f t="shared" si="30"/>
        <v>2019</v>
      </c>
      <c r="R320" s="124" t="str">
        <f t="shared" si="31"/>
        <v>Oct</v>
      </c>
      <c r="S320" s="7"/>
    </row>
    <row r="321" spans="1:19" x14ac:dyDescent="0.25">
      <c r="A321" s="271" t="s">
        <v>308</v>
      </c>
      <c r="B321" s="7" t="s">
        <v>260</v>
      </c>
      <c r="C321" s="7" t="s">
        <v>293</v>
      </c>
      <c r="D321" s="133">
        <v>43745</v>
      </c>
      <c r="E321" s="195">
        <v>43776</v>
      </c>
      <c r="F321" s="135"/>
      <c r="G321" s="135"/>
      <c r="H321" s="137">
        <v>38</v>
      </c>
      <c r="I321" s="231"/>
      <c r="J321" s="236"/>
      <c r="K321" s="236"/>
      <c r="L321" s="183">
        <v>27.66</v>
      </c>
      <c r="M321" s="181"/>
      <c r="N321" s="181"/>
      <c r="O321" s="181"/>
      <c r="P321" s="178">
        <f t="shared" si="29"/>
        <v>11</v>
      </c>
      <c r="Q321" s="124">
        <f t="shared" si="30"/>
        <v>2019</v>
      </c>
      <c r="R321" s="124" t="str">
        <f t="shared" si="31"/>
        <v>Nov</v>
      </c>
      <c r="S321" s="7"/>
    </row>
    <row r="322" spans="1:19" x14ac:dyDescent="0.25">
      <c r="A322" s="271" t="s">
        <v>308</v>
      </c>
      <c r="B322" s="7" t="s">
        <v>260</v>
      </c>
      <c r="C322" s="7" t="s">
        <v>293</v>
      </c>
      <c r="D322" s="133">
        <v>43776</v>
      </c>
      <c r="E322" s="195">
        <v>43806</v>
      </c>
      <c r="F322" s="135"/>
      <c r="G322" s="135"/>
      <c r="H322" s="137">
        <v>46</v>
      </c>
      <c r="I322" s="231"/>
      <c r="J322" s="236"/>
      <c r="K322" s="236"/>
      <c r="L322" s="183">
        <v>42.17</v>
      </c>
      <c r="M322" s="181"/>
      <c r="N322" s="181"/>
      <c r="O322" s="181"/>
      <c r="P322" s="178">
        <f t="shared" si="29"/>
        <v>12</v>
      </c>
      <c r="Q322" s="124">
        <f t="shared" si="30"/>
        <v>2019</v>
      </c>
      <c r="R322" s="124" t="str">
        <f t="shared" si="31"/>
        <v>Dec</v>
      </c>
      <c r="S322" s="7"/>
    </row>
    <row r="323" spans="1:19" x14ac:dyDescent="0.25">
      <c r="A323" s="271" t="s">
        <v>308</v>
      </c>
      <c r="B323" s="7" t="s">
        <v>260</v>
      </c>
      <c r="C323" s="7" t="s">
        <v>293</v>
      </c>
      <c r="D323" s="133">
        <v>43806</v>
      </c>
      <c r="E323" s="195">
        <v>43837</v>
      </c>
      <c r="F323" s="10"/>
      <c r="G323" s="10"/>
      <c r="H323" s="137">
        <v>141</v>
      </c>
      <c r="I323" s="231"/>
      <c r="J323" s="236"/>
      <c r="K323" s="236"/>
      <c r="L323" s="183">
        <v>46.03</v>
      </c>
      <c r="M323" s="181"/>
      <c r="N323" s="181"/>
      <c r="O323" s="181"/>
      <c r="P323" s="178">
        <f t="shared" si="29"/>
        <v>1</v>
      </c>
      <c r="Q323" s="124">
        <f t="shared" si="30"/>
        <v>2020</v>
      </c>
      <c r="R323" s="124" t="str">
        <f t="shared" si="31"/>
        <v>Jan</v>
      </c>
      <c r="S323" s="7"/>
    </row>
    <row r="324" spans="1:19" x14ac:dyDescent="0.25">
      <c r="A324" s="271" t="s">
        <v>308</v>
      </c>
      <c r="B324" s="7" t="s">
        <v>260</v>
      </c>
      <c r="C324" s="7" t="s">
        <v>293</v>
      </c>
      <c r="D324" s="133">
        <v>43837</v>
      </c>
      <c r="E324" s="195">
        <v>43868</v>
      </c>
      <c r="F324" s="10"/>
      <c r="G324" s="10"/>
      <c r="H324" s="7">
        <v>167</v>
      </c>
      <c r="I324" s="231"/>
      <c r="J324" s="232"/>
      <c r="K324" s="232"/>
      <c r="L324" s="181">
        <v>28.09</v>
      </c>
      <c r="M324" s="181"/>
      <c r="N324" s="181"/>
      <c r="O324" s="181"/>
      <c r="P324" s="178">
        <f t="shared" si="29"/>
        <v>2</v>
      </c>
      <c r="Q324" s="124">
        <f t="shared" si="30"/>
        <v>2020</v>
      </c>
      <c r="R324" s="124" t="str">
        <f t="shared" si="31"/>
        <v>Feb</v>
      </c>
      <c r="S324" s="7"/>
    </row>
    <row r="325" spans="1:19" x14ac:dyDescent="0.25">
      <c r="A325" s="271" t="s">
        <v>308</v>
      </c>
      <c r="B325" s="7" t="s">
        <v>260</v>
      </c>
      <c r="C325" s="7" t="s">
        <v>293</v>
      </c>
      <c r="D325" s="133">
        <v>43868</v>
      </c>
      <c r="E325" s="195">
        <v>43897</v>
      </c>
      <c r="F325" s="10"/>
      <c r="G325" s="10"/>
      <c r="H325" s="7">
        <v>49</v>
      </c>
      <c r="I325" s="231"/>
      <c r="J325" s="232"/>
      <c r="K325" s="232"/>
      <c r="L325" s="181">
        <v>28</v>
      </c>
      <c r="M325" s="181"/>
      <c r="N325" s="181"/>
      <c r="O325" s="181"/>
      <c r="P325" s="178">
        <f t="shared" si="29"/>
        <v>3</v>
      </c>
      <c r="Q325" s="124">
        <f t="shared" si="30"/>
        <v>2020</v>
      </c>
      <c r="R325" s="124" t="str">
        <f t="shared" si="31"/>
        <v>Mar</v>
      </c>
      <c r="S325" s="7"/>
    </row>
    <row r="326" spans="1:19" x14ac:dyDescent="0.25">
      <c r="A326" s="271" t="s">
        <v>308</v>
      </c>
      <c r="B326" s="7" t="s">
        <v>260</v>
      </c>
      <c r="C326" s="7" t="s">
        <v>293</v>
      </c>
      <c r="D326" s="133">
        <v>43897</v>
      </c>
      <c r="E326" s="195">
        <v>43928</v>
      </c>
      <c r="F326" s="10"/>
      <c r="G326" s="10"/>
      <c r="H326" s="7">
        <v>48</v>
      </c>
      <c r="I326" s="231"/>
      <c r="J326" s="232"/>
      <c r="K326" s="232"/>
      <c r="L326" s="181">
        <v>26.85</v>
      </c>
      <c r="M326" s="181"/>
      <c r="N326" s="181"/>
      <c r="O326" s="181"/>
      <c r="P326" s="178">
        <f t="shared" si="29"/>
        <v>4</v>
      </c>
      <c r="Q326" s="124">
        <f t="shared" si="30"/>
        <v>2020</v>
      </c>
      <c r="R326" s="124" t="str">
        <f t="shared" si="31"/>
        <v>Apr</v>
      </c>
      <c r="S326" s="7"/>
    </row>
    <row r="327" spans="1:19" x14ac:dyDescent="0.25">
      <c r="A327" s="271" t="s">
        <v>308</v>
      </c>
      <c r="B327" s="7" t="s">
        <v>260</v>
      </c>
      <c r="C327" s="7" t="s">
        <v>293</v>
      </c>
      <c r="D327" s="133">
        <v>43928</v>
      </c>
      <c r="E327" s="195">
        <v>43958</v>
      </c>
      <c r="F327" s="10"/>
      <c r="G327" s="10"/>
      <c r="H327" s="7">
        <v>40</v>
      </c>
      <c r="I327" s="231"/>
      <c r="J327" s="232"/>
      <c r="K327" s="232"/>
      <c r="L327" s="181">
        <v>26.2</v>
      </c>
      <c r="M327" s="181"/>
      <c r="N327" s="181"/>
      <c r="O327" s="181"/>
      <c r="P327" s="178">
        <f t="shared" si="29"/>
        <v>5</v>
      </c>
      <c r="Q327" s="124">
        <f t="shared" si="30"/>
        <v>2020</v>
      </c>
      <c r="R327" s="124" t="str">
        <f t="shared" si="31"/>
        <v>May</v>
      </c>
      <c r="S327" s="7"/>
    </row>
    <row r="328" spans="1:19" x14ac:dyDescent="0.25">
      <c r="A328" s="271" t="s">
        <v>308</v>
      </c>
      <c r="B328" s="7" t="s">
        <v>260</v>
      </c>
      <c r="C328" s="7" t="s">
        <v>293</v>
      </c>
      <c r="D328" s="133">
        <v>43958</v>
      </c>
      <c r="E328" s="195">
        <v>43989</v>
      </c>
      <c r="F328" s="10"/>
      <c r="G328" s="10"/>
      <c r="H328" s="7">
        <v>35</v>
      </c>
      <c r="I328" s="231"/>
      <c r="J328" s="232"/>
      <c r="K328" s="232"/>
      <c r="L328" s="181">
        <v>25.06</v>
      </c>
      <c r="M328" s="181"/>
      <c r="N328" s="181"/>
      <c r="O328" s="181"/>
      <c r="P328" s="178">
        <f t="shared" si="29"/>
        <v>6</v>
      </c>
      <c r="Q328" s="124">
        <f t="shared" si="30"/>
        <v>2020</v>
      </c>
      <c r="R328" s="124" t="str">
        <f t="shared" si="31"/>
        <v>Jun</v>
      </c>
      <c r="S328" s="7"/>
    </row>
    <row r="329" spans="1:19" x14ac:dyDescent="0.25">
      <c r="A329" s="271" t="s">
        <v>308</v>
      </c>
      <c r="B329" s="7" t="s">
        <v>260</v>
      </c>
      <c r="C329" s="7" t="s">
        <v>293</v>
      </c>
      <c r="D329" s="133">
        <v>43989</v>
      </c>
      <c r="E329" s="195">
        <v>44019</v>
      </c>
      <c r="F329" s="10"/>
      <c r="G329" s="10"/>
      <c r="H329" s="7">
        <v>32</v>
      </c>
      <c r="I329" s="231"/>
      <c r="J329" s="232"/>
      <c r="K329" s="232"/>
      <c r="L329" s="181">
        <v>24.78</v>
      </c>
      <c r="M329" s="181"/>
      <c r="N329" s="181"/>
      <c r="O329" s="181"/>
      <c r="P329" s="178">
        <f t="shared" si="29"/>
        <v>7</v>
      </c>
      <c r="Q329" s="124">
        <f t="shared" si="30"/>
        <v>2020</v>
      </c>
      <c r="R329" s="124" t="str">
        <f t="shared" si="31"/>
        <v>Jul</v>
      </c>
      <c r="S329" s="7"/>
    </row>
    <row r="330" spans="1:19" x14ac:dyDescent="0.25">
      <c r="A330" s="271" t="s">
        <v>308</v>
      </c>
      <c r="B330" s="7" t="s">
        <v>260</v>
      </c>
      <c r="C330" s="7" t="s">
        <v>293</v>
      </c>
      <c r="D330" s="133">
        <v>44019</v>
      </c>
      <c r="E330" s="195">
        <v>44050</v>
      </c>
      <c r="F330" s="10"/>
      <c r="G330" s="10"/>
      <c r="H330" s="7">
        <v>30</v>
      </c>
      <c r="I330" s="231"/>
      <c r="J330" s="232"/>
      <c r="K330" s="232"/>
      <c r="L330" s="181">
        <v>24.65</v>
      </c>
      <c r="M330" s="181"/>
      <c r="N330" s="181"/>
      <c r="O330" s="181"/>
      <c r="P330" s="178">
        <f t="shared" si="29"/>
        <v>8</v>
      </c>
      <c r="Q330" s="124">
        <f t="shared" si="30"/>
        <v>2020</v>
      </c>
      <c r="R330" s="124" t="str">
        <f t="shared" si="31"/>
        <v>Aug</v>
      </c>
      <c r="S330" s="7"/>
    </row>
    <row r="331" spans="1:19" x14ac:dyDescent="0.25">
      <c r="A331" s="271" t="s">
        <v>308</v>
      </c>
      <c r="B331" s="7" t="s">
        <v>260</v>
      </c>
      <c r="C331" s="7" t="s">
        <v>293</v>
      </c>
      <c r="D331" s="133">
        <v>44050</v>
      </c>
      <c r="E331" s="195">
        <v>44081</v>
      </c>
      <c r="F331" s="10"/>
      <c r="G331" s="10"/>
      <c r="H331" s="7">
        <v>29</v>
      </c>
      <c r="I331" s="231"/>
      <c r="J331" s="232"/>
      <c r="K331" s="232"/>
      <c r="L331" s="181">
        <v>23.09</v>
      </c>
      <c r="M331" s="181"/>
      <c r="N331" s="181"/>
      <c r="O331" s="181"/>
      <c r="P331" s="178">
        <f t="shared" si="29"/>
        <v>9</v>
      </c>
      <c r="Q331" s="124">
        <f t="shared" si="30"/>
        <v>2020</v>
      </c>
      <c r="R331" s="124" t="str">
        <f t="shared" si="31"/>
        <v>Sep</v>
      </c>
      <c r="S331" s="7"/>
    </row>
    <row r="332" spans="1:19" x14ac:dyDescent="0.25">
      <c r="A332" s="271" t="s">
        <v>308</v>
      </c>
      <c r="B332" s="7" t="s">
        <v>260</v>
      </c>
      <c r="C332" s="7" t="s">
        <v>293</v>
      </c>
      <c r="D332" s="133">
        <v>44081</v>
      </c>
      <c r="E332" s="195">
        <v>44111</v>
      </c>
      <c r="F332" s="10"/>
      <c r="G332" s="10"/>
      <c r="H332" s="7">
        <v>20</v>
      </c>
      <c r="I332" s="231"/>
      <c r="J332" s="232"/>
      <c r="K332" s="232"/>
      <c r="L332" s="181">
        <v>20.04</v>
      </c>
      <c r="M332" s="181"/>
      <c r="N332" s="181"/>
      <c r="O332" s="181"/>
      <c r="P332" s="178">
        <f t="shared" si="29"/>
        <v>10</v>
      </c>
      <c r="Q332" s="124">
        <f t="shared" si="30"/>
        <v>2020</v>
      </c>
      <c r="R332" s="124" t="str">
        <f t="shared" si="31"/>
        <v>Oct</v>
      </c>
      <c r="S332" s="7"/>
    </row>
    <row r="333" spans="1:19" x14ac:dyDescent="0.25">
      <c r="A333" s="271" t="s">
        <v>308</v>
      </c>
      <c r="B333" s="7" t="s">
        <v>260</v>
      </c>
      <c r="C333" s="7" t="s">
        <v>293</v>
      </c>
      <c r="D333" s="133">
        <v>44111</v>
      </c>
      <c r="E333" s="195">
        <v>44142</v>
      </c>
      <c r="F333" s="10"/>
      <c r="G333" s="10"/>
      <c r="H333" s="7">
        <v>0</v>
      </c>
      <c r="I333" s="231"/>
      <c r="J333" s="232"/>
      <c r="K333" s="232"/>
      <c r="L333" s="181">
        <v>20.04</v>
      </c>
      <c r="M333" s="181"/>
      <c r="N333" s="181"/>
      <c r="O333" s="181"/>
      <c r="P333" s="178">
        <f t="shared" si="29"/>
        <v>11</v>
      </c>
      <c r="Q333" s="124">
        <f t="shared" si="30"/>
        <v>2020</v>
      </c>
      <c r="R333" s="124" t="str">
        <f t="shared" si="31"/>
        <v>Nov</v>
      </c>
      <c r="S333" s="7"/>
    </row>
    <row r="334" spans="1:19" x14ac:dyDescent="0.25">
      <c r="A334" s="271" t="s">
        <v>308</v>
      </c>
      <c r="B334" s="7" t="s">
        <v>260</v>
      </c>
      <c r="C334" s="7" t="s">
        <v>293</v>
      </c>
      <c r="D334" s="133">
        <v>44142</v>
      </c>
      <c r="E334" s="195">
        <v>44172</v>
      </c>
      <c r="F334" s="10"/>
      <c r="G334" s="10"/>
      <c r="H334" s="7">
        <v>63</v>
      </c>
      <c r="I334" s="231"/>
      <c r="J334" s="232"/>
      <c r="K334" s="232"/>
      <c r="L334" s="181">
        <v>29.65</v>
      </c>
      <c r="M334" s="181"/>
      <c r="N334" s="181"/>
      <c r="O334" s="181"/>
      <c r="P334" s="178">
        <f t="shared" si="29"/>
        <v>12</v>
      </c>
      <c r="Q334" s="124">
        <f t="shared" si="30"/>
        <v>2020</v>
      </c>
      <c r="R334" s="124" t="str">
        <f t="shared" si="31"/>
        <v>Dec</v>
      </c>
      <c r="S334" s="7"/>
    </row>
    <row r="335" spans="1:19" x14ac:dyDescent="0.25">
      <c r="A335" s="271" t="s">
        <v>308</v>
      </c>
      <c r="B335" s="7" t="s">
        <v>260</v>
      </c>
      <c r="C335" s="7" t="s">
        <v>293</v>
      </c>
      <c r="D335" s="133">
        <v>44173</v>
      </c>
      <c r="E335" s="194">
        <v>44204</v>
      </c>
      <c r="F335" s="10"/>
      <c r="G335" s="10"/>
      <c r="H335" s="7">
        <v>177</v>
      </c>
      <c r="I335" s="231"/>
      <c r="J335" s="232"/>
      <c r="K335" s="232"/>
      <c r="L335" s="181">
        <v>76.180000000000007</v>
      </c>
      <c r="M335" s="181"/>
      <c r="N335" s="181"/>
      <c r="O335" s="181"/>
      <c r="P335" s="178">
        <f t="shared" si="29"/>
        <v>1</v>
      </c>
      <c r="Q335" s="124">
        <f t="shared" si="30"/>
        <v>2021</v>
      </c>
      <c r="R335" s="124" t="str">
        <f t="shared" si="31"/>
        <v>Jan</v>
      </c>
      <c r="S335" s="7"/>
    </row>
    <row r="336" spans="1:19" x14ac:dyDescent="0.25">
      <c r="A336" s="271" t="s">
        <v>308</v>
      </c>
      <c r="B336" s="7" t="s">
        <v>260</v>
      </c>
      <c r="C336" s="7" t="s">
        <v>293</v>
      </c>
      <c r="D336" s="133">
        <v>44204</v>
      </c>
      <c r="E336" s="194">
        <v>44235</v>
      </c>
      <c r="F336" s="10"/>
      <c r="G336" s="10"/>
      <c r="H336" s="7">
        <v>53</v>
      </c>
      <c r="I336" s="231"/>
      <c r="J336" s="232"/>
      <c r="K336" s="232"/>
      <c r="L336" s="181">
        <v>27.96</v>
      </c>
      <c r="M336" s="181"/>
      <c r="N336" s="181"/>
      <c r="O336" s="181"/>
      <c r="P336" s="178">
        <f t="shared" si="29"/>
        <v>2</v>
      </c>
      <c r="Q336" s="124">
        <f t="shared" si="30"/>
        <v>2021</v>
      </c>
      <c r="R336" s="124" t="str">
        <f t="shared" si="31"/>
        <v>Feb</v>
      </c>
      <c r="S336" s="7"/>
    </row>
    <row r="337" spans="1:19" x14ac:dyDescent="0.25">
      <c r="A337" s="271" t="s">
        <v>308</v>
      </c>
      <c r="B337" s="7" t="s">
        <v>260</v>
      </c>
      <c r="C337" s="7" t="s">
        <v>293</v>
      </c>
      <c r="D337" s="133">
        <v>44235</v>
      </c>
      <c r="E337" s="194">
        <v>44263</v>
      </c>
      <c r="F337" s="10"/>
      <c r="G337" s="10"/>
      <c r="H337" s="7">
        <v>42</v>
      </c>
      <c r="I337" s="231"/>
      <c r="J337" s="232"/>
      <c r="K337" s="232"/>
      <c r="L337" s="181">
        <v>26.33</v>
      </c>
      <c r="M337" s="181"/>
      <c r="N337" s="181"/>
      <c r="O337" s="181"/>
      <c r="P337" s="178">
        <f t="shared" si="29"/>
        <v>3</v>
      </c>
      <c r="Q337" s="124">
        <f t="shared" si="30"/>
        <v>2021</v>
      </c>
      <c r="R337" s="124" t="str">
        <f t="shared" si="31"/>
        <v>Mar</v>
      </c>
      <c r="S337" s="7"/>
    </row>
    <row r="338" spans="1:19" x14ac:dyDescent="0.25">
      <c r="A338" s="271" t="s">
        <v>308</v>
      </c>
      <c r="B338" s="7" t="s">
        <v>260</v>
      </c>
      <c r="C338" s="7" t="s">
        <v>293</v>
      </c>
      <c r="D338" s="133">
        <v>44263</v>
      </c>
      <c r="E338" s="194">
        <v>44294</v>
      </c>
      <c r="F338" s="10"/>
      <c r="G338" s="10"/>
      <c r="H338" s="7">
        <v>42</v>
      </c>
      <c r="I338" s="231"/>
      <c r="J338" s="232"/>
      <c r="K338" s="232"/>
      <c r="L338" s="181">
        <v>26.22</v>
      </c>
      <c r="M338" s="181"/>
      <c r="N338" s="181"/>
      <c r="O338" s="181"/>
      <c r="P338" s="178">
        <f t="shared" si="29"/>
        <v>4</v>
      </c>
      <c r="Q338" s="124">
        <f t="shared" si="30"/>
        <v>2021</v>
      </c>
      <c r="R338" s="124" t="str">
        <f t="shared" si="31"/>
        <v>Apr</v>
      </c>
      <c r="S338" s="7"/>
    </row>
    <row r="339" spans="1:19" x14ac:dyDescent="0.25">
      <c r="A339" s="271" t="s">
        <v>308</v>
      </c>
      <c r="B339" s="7" t="s">
        <v>260</v>
      </c>
      <c r="C339" s="7" t="s">
        <v>293</v>
      </c>
      <c r="D339" s="133">
        <v>44294</v>
      </c>
      <c r="E339" s="194">
        <v>44324</v>
      </c>
      <c r="F339" s="10"/>
      <c r="G339" s="10"/>
      <c r="H339" s="7">
        <v>35</v>
      </c>
      <c r="I339" s="231"/>
      <c r="J339" s="232"/>
      <c r="K339" s="232"/>
      <c r="L339" s="181">
        <v>25.46</v>
      </c>
      <c r="M339" s="181"/>
      <c r="N339" s="181"/>
      <c r="O339" s="181"/>
      <c r="P339" s="178">
        <f t="shared" si="29"/>
        <v>5</v>
      </c>
      <c r="Q339" s="124">
        <f t="shared" si="30"/>
        <v>2021</v>
      </c>
      <c r="R339" s="124" t="str">
        <f t="shared" si="31"/>
        <v>May</v>
      </c>
      <c r="S339" s="7"/>
    </row>
    <row r="340" spans="1:19" x14ac:dyDescent="0.25">
      <c r="A340" s="271" t="s">
        <v>308</v>
      </c>
      <c r="B340" s="7" t="s">
        <v>260</v>
      </c>
      <c r="C340" s="7" t="s">
        <v>293</v>
      </c>
      <c r="D340" s="133">
        <v>44324</v>
      </c>
      <c r="E340" s="194">
        <v>44355</v>
      </c>
      <c r="F340" s="10"/>
      <c r="G340" s="10"/>
      <c r="H340" s="7">
        <v>36</v>
      </c>
      <c r="I340" s="231"/>
      <c r="J340" s="232"/>
      <c r="K340" s="232"/>
      <c r="L340" s="181">
        <v>25.82</v>
      </c>
      <c r="M340" s="181"/>
      <c r="N340" s="181"/>
      <c r="O340" s="181"/>
      <c r="P340" s="178">
        <f t="shared" si="29"/>
        <v>6</v>
      </c>
      <c r="Q340" s="124">
        <f t="shared" si="30"/>
        <v>2021</v>
      </c>
      <c r="R340" s="124" t="str">
        <f t="shared" si="31"/>
        <v>Jun</v>
      </c>
      <c r="S340" s="7"/>
    </row>
    <row r="341" spans="1:19" x14ac:dyDescent="0.25">
      <c r="A341" s="271" t="s">
        <v>308</v>
      </c>
      <c r="B341" s="7" t="s">
        <v>260</v>
      </c>
      <c r="C341" s="7" t="s">
        <v>293</v>
      </c>
      <c r="D341" s="133">
        <v>44355</v>
      </c>
      <c r="E341" s="194">
        <v>44385</v>
      </c>
      <c r="F341" s="10"/>
      <c r="G341" s="10"/>
      <c r="H341" s="7">
        <v>34</v>
      </c>
      <c r="I341" s="231"/>
      <c r="J341" s="232"/>
      <c r="K341" s="232"/>
      <c r="L341" s="181">
        <v>25.46</v>
      </c>
      <c r="M341" s="181"/>
      <c r="N341" s="181"/>
      <c r="O341" s="181"/>
      <c r="P341" s="178">
        <f t="shared" ref="P341:P404" si="32">MONTH(E341)</f>
        <v>7</v>
      </c>
      <c r="Q341" s="124">
        <f t="shared" ref="Q341:Q404" si="33">YEAR(E341)</f>
        <v>2021</v>
      </c>
      <c r="R341" s="124" t="str">
        <f t="shared" ref="R341:R404" si="34">CHOOSE(P341,"Jan","Feb","Mar","Apr","May","Jun","Jul","Aug","Sep","Oct","Nov","Dec")</f>
        <v>Jul</v>
      </c>
      <c r="S341" s="7"/>
    </row>
    <row r="342" spans="1:19" x14ac:dyDescent="0.25">
      <c r="A342" s="271" t="s">
        <v>308</v>
      </c>
      <c r="B342" s="7" t="s">
        <v>260</v>
      </c>
      <c r="C342" s="7" t="s">
        <v>293</v>
      </c>
      <c r="D342" s="133">
        <v>44385</v>
      </c>
      <c r="E342" s="194">
        <v>44416</v>
      </c>
      <c r="F342" s="10"/>
      <c r="G342" s="10"/>
      <c r="H342" s="7">
        <v>37</v>
      </c>
      <c r="I342" s="231"/>
      <c r="J342" s="232"/>
      <c r="K342" s="232"/>
      <c r="L342" s="181">
        <v>25.08</v>
      </c>
      <c r="M342" s="181"/>
      <c r="N342" s="181"/>
      <c r="O342" s="181"/>
      <c r="P342" s="178">
        <f t="shared" si="32"/>
        <v>8</v>
      </c>
      <c r="Q342" s="124">
        <f t="shared" si="33"/>
        <v>2021</v>
      </c>
      <c r="R342" s="124" t="str">
        <f t="shared" si="34"/>
        <v>Aug</v>
      </c>
      <c r="S342" s="7"/>
    </row>
    <row r="343" spans="1:19" x14ac:dyDescent="0.25">
      <c r="A343" s="271" t="s">
        <v>308</v>
      </c>
      <c r="B343" s="7" t="s">
        <v>260</v>
      </c>
      <c r="C343" s="7" t="s">
        <v>293</v>
      </c>
      <c r="D343" s="133">
        <v>44416</v>
      </c>
      <c r="E343" s="194">
        <v>44447</v>
      </c>
      <c r="F343" s="10"/>
      <c r="G343" s="10"/>
      <c r="H343" s="7">
        <v>34</v>
      </c>
      <c r="I343" s="231"/>
      <c r="J343" s="232"/>
      <c r="K343" s="232"/>
      <c r="L343" s="181">
        <v>24.69</v>
      </c>
      <c r="M343" s="181"/>
      <c r="N343" s="181"/>
      <c r="O343" s="181"/>
      <c r="P343" s="178">
        <f t="shared" si="32"/>
        <v>9</v>
      </c>
      <c r="Q343" s="124">
        <f t="shared" si="33"/>
        <v>2021</v>
      </c>
      <c r="R343" s="124" t="str">
        <f t="shared" si="34"/>
        <v>Sep</v>
      </c>
      <c r="S343" s="7"/>
    </row>
    <row r="344" spans="1:19" x14ac:dyDescent="0.25">
      <c r="A344" s="271" t="s">
        <v>308</v>
      </c>
      <c r="B344" s="7" t="s">
        <v>260</v>
      </c>
      <c r="C344" s="7" t="s">
        <v>293</v>
      </c>
      <c r="D344" s="133">
        <v>44447</v>
      </c>
      <c r="E344" s="194">
        <v>44477</v>
      </c>
      <c r="F344" s="10"/>
      <c r="G344" s="10"/>
      <c r="H344" s="7">
        <v>33</v>
      </c>
      <c r="I344" s="231"/>
      <c r="J344" s="232"/>
      <c r="K344" s="232"/>
      <c r="L344" s="181">
        <v>24.69</v>
      </c>
      <c r="M344" s="181"/>
      <c r="N344" s="181"/>
      <c r="O344" s="181"/>
      <c r="P344" s="178">
        <f t="shared" si="32"/>
        <v>10</v>
      </c>
      <c r="Q344" s="124">
        <f t="shared" si="33"/>
        <v>2021</v>
      </c>
      <c r="R344" s="124" t="str">
        <f t="shared" si="34"/>
        <v>Oct</v>
      </c>
      <c r="S344" s="7"/>
    </row>
    <row r="345" spans="1:19" x14ac:dyDescent="0.25">
      <c r="A345" s="271" t="s">
        <v>308</v>
      </c>
      <c r="B345" s="7" t="s">
        <v>260</v>
      </c>
      <c r="C345" s="7" t="s">
        <v>293</v>
      </c>
      <c r="D345" s="133">
        <v>44477</v>
      </c>
      <c r="E345" s="194">
        <v>44508</v>
      </c>
      <c r="F345" s="10"/>
      <c r="G345" s="10"/>
      <c r="H345" s="7">
        <v>33</v>
      </c>
      <c r="I345" s="231"/>
      <c r="J345" s="232"/>
      <c r="K345" s="232"/>
      <c r="L345" s="181">
        <v>24.7</v>
      </c>
      <c r="M345" s="181"/>
      <c r="N345" s="181"/>
      <c r="O345" s="181"/>
      <c r="P345" s="178">
        <f t="shared" si="32"/>
        <v>11</v>
      </c>
      <c r="Q345" s="124">
        <f t="shared" si="33"/>
        <v>2021</v>
      </c>
      <c r="R345" s="124" t="str">
        <f t="shared" si="34"/>
        <v>Nov</v>
      </c>
      <c r="S345" s="7"/>
    </row>
    <row r="346" spans="1:19" x14ac:dyDescent="0.25">
      <c r="A346" s="271" t="s">
        <v>308</v>
      </c>
      <c r="B346" s="7" t="s">
        <v>260</v>
      </c>
      <c r="C346" s="7" t="s">
        <v>293</v>
      </c>
      <c r="D346" s="133">
        <v>44508</v>
      </c>
      <c r="E346" s="194">
        <v>44538</v>
      </c>
      <c r="F346" s="10"/>
      <c r="G346" s="10"/>
      <c r="H346" s="7">
        <v>81</v>
      </c>
      <c r="I346" s="231"/>
      <c r="J346" s="232"/>
      <c r="K346" s="232"/>
      <c r="L346" s="181">
        <v>31.43</v>
      </c>
      <c r="M346" s="181"/>
      <c r="N346" s="181"/>
      <c r="O346" s="181"/>
      <c r="P346" s="178">
        <f t="shared" si="32"/>
        <v>12</v>
      </c>
      <c r="Q346" s="124">
        <f t="shared" si="33"/>
        <v>2021</v>
      </c>
      <c r="R346" s="124" t="str">
        <f t="shared" si="34"/>
        <v>Dec</v>
      </c>
      <c r="S346" s="7"/>
    </row>
    <row r="347" spans="1:19" x14ac:dyDescent="0.25">
      <c r="A347" s="271" t="s">
        <v>311</v>
      </c>
      <c r="B347" s="7" t="s">
        <v>260</v>
      </c>
      <c r="C347" s="7" t="s">
        <v>314</v>
      </c>
      <c r="D347" s="133">
        <v>43503</v>
      </c>
      <c r="E347" s="194">
        <v>44558</v>
      </c>
      <c r="F347" s="10"/>
      <c r="G347" s="10"/>
      <c r="H347" s="7">
        <v>1</v>
      </c>
      <c r="I347" s="231"/>
      <c r="J347" s="232"/>
      <c r="K347" s="232"/>
      <c r="L347" s="181">
        <v>480.96</v>
      </c>
      <c r="M347" s="181"/>
      <c r="N347" s="181"/>
      <c r="O347" s="181"/>
      <c r="P347" s="178">
        <f t="shared" si="32"/>
        <v>12</v>
      </c>
      <c r="Q347" s="124">
        <f t="shared" si="33"/>
        <v>2021</v>
      </c>
      <c r="R347" s="124" t="str">
        <f t="shared" si="34"/>
        <v>Dec</v>
      </c>
      <c r="S347" s="7"/>
    </row>
    <row r="348" spans="1:19" x14ac:dyDescent="0.25">
      <c r="A348" s="271" t="s">
        <v>321</v>
      </c>
      <c r="B348" s="7" t="s">
        <v>260</v>
      </c>
      <c r="C348" s="7" t="s">
        <v>322</v>
      </c>
      <c r="D348" s="133">
        <v>44518</v>
      </c>
      <c r="E348" s="194">
        <v>44550</v>
      </c>
      <c r="F348" s="10"/>
      <c r="G348" s="10"/>
      <c r="H348" s="7">
        <v>2306</v>
      </c>
      <c r="I348" s="231"/>
      <c r="J348" s="232"/>
      <c r="K348" s="232"/>
      <c r="L348" s="181">
        <v>2018.52</v>
      </c>
      <c r="M348" s="181"/>
      <c r="N348" s="181"/>
      <c r="O348" s="181"/>
      <c r="P348" s="178">
        <f t="shared" si="32"/>
        <v>12</v>
      </c>
      <c r="Q348" s="124">
        <f t="shared" si="33"/>
        <v>2021</v>
      </c>
      <c r="R348" s="124" t="str">
        <f t="shared" si="34"/>
        <v>Dec</v>
      </c>
      <c r="S348" s="7"/>
    </row>
    <row r="349" spans="1:19" x14ac:dyDescent="0.25">
      <c r="A349" s="271" t="s">
        <v>321</v>
      </c>
      <c r="B349" s="7" t="s">
        <v>260</v>
      </c>
      <c r="C349" s="7" t="s">
        <v>322</v>
      </c>
      <c r="D349" s="133">
        <v>43788</v>
      </c>
      <c r="E349" s="194">
        <v>43818</v>
      </c>
      <c r="F349" s="10"/>
      <c r="G349" s="10"/>
      <c r="H349" s="7">
        <v>7601</v>
      </c>
      <c r="I349" s="231"/>
      <c r="J349" s="232"/>
      <c r="K349" s="232"/>
      <c r="L349" s="181">
        <v>2723.93</v>
      </c>
      <c r="M349" s="181"/>
      <c r="N349" s="181"/>
      <c r="O349" s="181"/>
      <c r="P349" s="178">
        <f t="shared" si="32"/>
        <v>12</v>
      </c>
      <c r="Q349" s="124">
        <f t="shared" si="33"/>
        <v>2019</v>
      </c>
      <c r="R349" s="124" t="str">
        <f t="shared" si="34"/>
        <v>Dec</v>
      </c>
      <c r="S349" s="7"/>
    </row>
    <row r="350" spans="1:19" x14ac:dyDescent="0.25">
      <c r="A350" s="271" t="s">
        <v>321</v>
      </c>
      <c r="B350" s="7" t="s">
        <v>260</v>
      </c>
      <c r="C350" s="7" t="s">
        <v>322</v>
      </c>
      <c r="D350" s="133">
        <v>44550</v>
      </c>
      <c r="E350" s="194">
        <v>44581</v>
      </c>
      <c r="F350" s="10"/>
      <c r="G350" s="10"/>
      <c r="H350" s="7">
        <v>2233</v>
      </c>
      <c r="I350" s="231"/>
      <c r="J350" s="232"/>
      <c r="K350" s="232"/>
      <c r="L350" s="181">
        <v>2006.51</v>
      </c>
      <c r="M350" s="181"/>
      <c r="N350" s="181"/>
      <c r="O350" s="181"/>
      <c r="P350" s="178">
        <f t="shared" si="32"/>
        <v>1</v>
      </c>
      <c r="Q350" s="124">
        <f t="shared" si="33"/>
        <v>2022</v>
      </c>
      <c r="R350" s="124" t="str">
        <f t="shared" si="34"/>
        <v>Jan</v>
      </c>
      <c r="S350" s="7"/>
    </row>
    <row r="351" spans="1:19" x14ac:dyDescent="0.25">
      <c r="A351" s="271" t="s">
        <v>321</v>
      </c>
      <c r="B351" s="7" t="s">
        <v>260</v>
      </c>
      <c r="C351" s="7" t="s">
        <v>322</v>
      </c>
      <c r="D351" s="133">
        <v>43818</v>
      </c>
      <c r="E351" s="194">
        <v>43852</v>
      </c>
      <c r="F351" s="10"/>
      <c r="G351" s="10"/>
      <c r="H351" s="7">
        <v>8609</v>
      </c>
      <c r="I351" s="231"/>
      <c r="J351" s="232"/>
      <c r="K351" s="232"/>
      <c r="L351" s="181">
        <v>2916.97</v>
      </c>
      <c r="M351" s="181"/>
      <c r="N351" s="181"/>
      <c r="O351" s="181"/>
      <c r="P351" s="178">
        <f t="shared" si="32"/>
        <v>1</v>
      </c>
      <c r="Q351" s="124">
        <f t="shared" si="33"/>
        <v>2020</v>
      </c>
      <c r="R351" s="124" t="str">
        <f t="shared" si="34"/>
        <v>Jan</v>
      </c>
      <c r="S351" s="7"/>
    </row>
    <row r="352" spans="1:19" x14ac:dyDescent="0.25">
      <c r="A352" s="271" t="s">
        <v>321</v>
      </c>
      <c r="B352" s="7" t="s">
        <v>260</v>
      </c>
      <c r="C352" s="7" t="s">
        <v>322</v>
      </c>
      <c r="D352" s="133">
        <v>44183</v>
      </c>
      <c r="E352" s="194">
        <v>44217</v>
      </c>
      <c r="F352" s="10"/>
      <c r="G352" s="10"/>
      <c r="H352" s="7">
        <v>2451</v>
      </c>
      <c r="I352" s="231"/>
      <c r="J352" s="232"/>
      <c r="K352" s="232"/>
      <c r="L352" s="181">
        <v>1897.75</v>
      </c>
      <c r="M352" s="181"/>
      <c r="N352" s="181"/>
      <c r="O352" s="181"/>
      <c r="P352" s="178">
        <f t="shared" si="32"/>
        <v>1</v>
      </c>
      <c r="Q352" s="124">
        <f t="shared" si="33"/>
        <v>2021</v>
      </c>
      <c r="R352" s="124" t="str">
        <f t="shared" si="34"/>
        <v>Jan</v>
      </c>
      <c r="S352" s="7"/>
    </row>
    <row r="353" spans="1:19" x14ac:dyDescent="0.25">
      <c r="A353" s="271" t="s">
        <v>321</v>
      </c>
      <c r="B353" s="7" t="s">
        <v>260</v>
      </c>
      <c r="C353" s="7" t="s">
        <v>322</v>
      </c>
      <c r="D353" s="133">
        <v>44581</v>
      </c>
      <c r="E353" s="194">
        <v>44609</v>
      </c>
      <c r="F353" s="10"/>
      <c r="G353" s="10"/>
      <c r="H353" s="7">
        <v>1896</v>
      </c>
      <c r="I353" s="231"/>
      <c r="J353" s="232"/>
      <c r="K353" s="232"/>
      <c r="L353" s="181">
        <v>1969.6</v>
      </c>
      <c r="M353" s="181"/>
      <c r="N353" s="181"/>
      <c r="O353" s="181"/>
      <c r="P353" s="178">
        <f t="shared" si="32"/>
        <v>2</v>
      </c>
      <c r="Q353" s="124">
        <f t="shared" si="33"/>
        <v>2022</v>
      </c>
      <c r="R353" s="124" t="str">
        <f t="shared" si="34"/>
        <v>Feb</v>
      </c>
      <c r="S353" s="7"/>
    </row>
    <row r="354" spans="1:19" x14ac:dyDescent="0.25">
      <c r="A354" s="271" t="s">
        <v>321</v>
      </c>
      <c r="B354" s="7" t="s">
        <v>260</v>
      </c>
      <c r="C354" s="7" t="s">
        <v>322</v>
      </c>
      <c r="D354" s="133">
        <v>44217</v>
      </c>
      <c r="E354" s="194">
        <v>44246</v>
      </c>
      <c r="F354" s="10"/>
      <c r="G354" s="10"/>
      <c r="H354" s="7">
        <v>1956</v>
      </c>
      <c r="I354" s="231"/>
      <c r="J354" s="232"/>
      <c r="K354" s="232"/>
      <c r="L354" s="181">
        <v>1810.33</v>
      </c>
      <c r="M354" s="181"/>
      <c r="N354" s="181"/>
      <c r="O354" s="181"/>
      <c r="P354" s="178">
        <f t="shared" si="32"/>
        <v>2</v>
      </c>
      <c r="Q354" s="124">
        <f t="shared" si="33"/>
        <v>2021</v>
      </c>
      <c r="R354" s="124" t="str">
        <f t="shared" si="34"/>
        <v>Feb</v>
      </c>
      <c r="S354" s="7"/>
    </row>
    <row r="355" spans="1:19" x14ac:dyDescent="0.25">
      <c r="A355" s="271" t="s">
        <v>321</v>
      </c>
      <c r="B355" s="7" t="s">
        <v>260</v>
      </c>
      <c r="C355" s="7" t="s">
        <v>322</v>
      </c>
      <c r="D355" s="194">
        <v>43487</v>
      </c>
      <c r="E355" s="132">
        <v>43516</v>
      </c>
      <c r="F355" s="10"/>
      <c r="G355" s="10"/>
      <c r="H355" s="7">
        <v>6855</v>
      </c>
      <c r="I355" s="231"/>
      <c r="J355" s="232"/>
      <c r="K355" s="232"/>
      <c r="L355" s="181">
        <v>2187.7600000000002</v>
      </c>
      <c r="M355" s="181"/>
      <c r="N355" s="181"/>
      <c r="O355" s="181"/>
      <c r="P355" s="178">
        <f t="shared" si="32"/>
        <v>2</v>
      </c>
      <c r="Q355" s="124">
        <f t="shared" si="33"/>
        <v>2019</v>
      </c>
      <c r="R355" s="124" t="str">
        <f t="shared" si="34"/>
        <v>Feb</v>
      </c>
      <c r="S355" s="7"/>
    </row>
    <row r="356" spans="1:19" x14ac:dyDescent="0.25">
      <c r="A356" s="271" t="s">
        <v>321</v>
      </c>
      <c r="B356" s="7" t="s">
        <v>260</v>
      </c>
      <c r="C356" s="7" t="s">
        <v>322</v>
      </c>
      <c r="D356" s="194">
        <v>43852</v>
      </c>
      <c r="E356" s="132">
        <v>43881</v>
      </c>
      <c r="F356" s="10"/>
      <c r="G356" s="10"/>
      <c r="H356" s="7">
        <v>6853</v>
      </c>
      <c r="I356" s="231"/>
      <c r="J356" s="232"/>
      <c r="K356" s="232"/>
      <c r="L356" s="181">
        <v>2582.84</v>
      </c>
      <c r="M356" s="181"/>
      <c r="N356" s="181"/>
      <c r="O356" s="181"/>
      <c r="P356" s="178">
        <f>MONTH(D356)</f>
        <v>1</v>
      </c>
      <c r="Q356" s="124">
        <f>YEAR(D356)</f>
        <v>2020</v>
      </c>
      <c r="R356" s="124" t="str">
        <f t="shared" si="34"/>
        <v>Jan</v>
      </c>
      <c r="S356" s="7"/>
    </row>
    <row r="357" spans="1:19" x14ac:dyDescent="0.25">
      <c r="A357" s="271" t="s">
        <v>321</v>
      </c>
      <c r="B357" s="7" t="s">
        <v>260</v>
      </c>
      <c r="C357" s="7" t="s">
        <v>322</v>
      </c>
      <c r="D357" s="133">
        <v>43881</v>
      </c>
      <c r="E357" s="194">
        <v>43910</v>
      </c>
      <c r="F357" s="10"/>
      <c r="G357" s="10"/>
      <c r="H357" s="7">
        <v>6156</v>
      </c>
      <c r="I357" s="231"/>
      <c r="J357" s="232"/>
      <c r="K357" s="232"/>
      <c r="L357" s="181">
        <v>2384.02</v>
      </c>
      <c r="M357" s="181"/>
      <c r="N357" s="181"/>
      <c r="O357" s="181"/>
      <c r="P357" s="178">
        <f t="shared" si="32"/>
        <v>3</v>
      </c>
      <c r="Q357" s="124">
        <f t="shared" si="33"/>
        <v>2020</v>
      </c>
      <c r="R357" s="124" t="str">
        <f t="shared" si="34"/>
        <v>Mar</v>
      </c>
      <c r="S357" s="7"/>
    </row>
    <row r="358" spans="1:19" x14ac:dyDescent="0.25">
      <c r="A358" s="271" t="s">
        <v>321</v>
      </c>
      <c r="B358" s="7" t="s">
        <v>260</v>
      </c>
      <c r="C358" s="7" t="s">
        <v>322</v>
      </c>
      <c r="D358" s="125">
        <v>43516</v>
      </c>
      <c r="E358" s="194">
        <v>43545</v>
      </c>
      <c r="F358" s="10"/>
      <c r="G358" s="10"/>
      <c r="H358" s="7">
        <v>6131</v>
      </c>
      <c r="I358" s="231"/>
      <c r="J358" s="232"/>
      <c r="K358" s="232"/>
      <c r="L358" s="181">
        <v>2043.15</v>
      </c>
      <c r="M358" s="181"/>
      <c r="N358" s="181"/>
      <c r="O358" s="181"/>
      <c r="P358" s="178">
        <f t="shared" si="32"/>
        <v>3</v>
      </c>
      <c r="Q358" s="124">
        <f t="shared" si="33"/>
        <v>2019</v>
      </c>
      <c r="R358" s="124" t="str">
        <f t="shared" si="34"/>
        <v>Mar</v>
      </c>
    </row>
    <row r="359" spans="1:19" x14ac:dyDescent="0.25">
      <c r="A359" s="271" t="s">
        <v>321</v>
      </c>
      <c r="B359" s="7" t="s">
        <v>260</v>
      </c>
      <c r="C359" s="7" t="s">
        <v>322</v>
      </c>
      <c r="D359" s="125">
        <v>44246</v>
      </c>
      <c r="E359" s="194">
        <v>44277</v>
      </c>
      <c r="F359" s="10"/>
      <c r="G359" s="10"/>
      <c r="H359" s="7">
        <v>1868</v>
      </c>
      <c r="I359" s="231"/>
      <c r="J359" s="232"/>
      <c r="K359" s="232"/>
      <c r="L359" s="181">
        <v>1797.15</v>
      </c>
      <c r="M359" s="181"/>
      <c r="N359" s="181"/>
      <c r="O359" s="181"/>
      <c r="P359" s="178">
        <f t="shared" si="32"/>
        <v>3</v>
      </c>
      <c r="Q359" s="124">
        <f t="shared" si="33"/>
        <v>2021</v>
      </c>
      <c r="R359" s="124" t="str">
        <f t="shared" si="34"/>
        <v>Mar</v>
      </c>
    </row>
    <row r="360" spans="1:19" x14ac:dyDescent="0.25">
      <c r="A360" s="271" t="s">
        <v>321</v>
      </c>
      <c r="B360" s="7" t="s">
        <v>260</v>
      </c>
      <c r="C360" s="7" t="s">
        <v>322</v>
      </c>
      <c r="D360" s="125">
        <v>43545</v>
      </c>
      <c r="E360" s="194">
        <v>43577</v>
      </c>
      <c r="F360" s="10"/>
      <c r="G360" s="10"/>
      <c r="H360" s="7">
        <v>5957</v>
      </c>
      <c r="J360" s="12"/>
      <c r="K360" s="12"/>
      <c r="L360" s="181">
        <v>1938.2</v>
      </c>
      <c r="M360" s="181"/>
      <c r="N360" s="181"/>
      <c r="O360" s="181"/>
      <c r="P360" s="178">
        <f t="shared" si="32"/>
        <v>4</v>
      </c>
      <c r="Q360" s="124">
        <f t="shared" si="33"/>
        <v>2019</v>
      </c>
      <c r="R360" s="124" t="str">
        <f t="shared" si="34"/>
        <v>Apr</v>
      </c>
    </row>
    <row r="361" spans="1:19" x14ac:dyDescent="0.25">
      <c r="A361" s="271" t="s">
        <v>321</v>
      </c>
      <c r="B361" s="7" t="s">
        <v>260</v>
      </c>
      <c r="C361" s="7" t="s">
        <v>322</v>
      </c>
      <c r="D361" s="125">
        <v>43910</v>
      </c>
      <c r="E361" s="194">
        <v>43943</v>
      </c>
      <c r="F361" s="10"/>
      <c r="G361" s="10"/>
      <c r="H361" s="7">
        <v>6162</v>
      </c>
      <c r="J361" s="12"/>
      <c r="K361" s="12"/>
      <c r="L361" s="181">
        <v>2345.41</v>
      </c>
      <c r="M361" s="181"/>
      <c r="N361" s="181"/>
      <c r="O361" s="181"/>
      <c r="P361" s="178">
        <f t="shared" si="32"/>
        <v>4</v>
      </c>
      <c r="Q361" s="124">
        <f t="shared" si="33"/>
        <v>2020</v>
      </c>
      <c r="R361" s="124" t="str">
        <f t="shared" si="34"/>
        <v>Apr</v>
      </c>
    </row>
    <row r="362" spans="1:19" x14ac:dyDescent="0.25">
      <c r="A362" s="271" t="s">
        <v>321</v>
      </c>
      <c r="B362" s="7" t="s">
        <v>260</v>
      </c>
      <c r="C362" s="7" t="s">
        <v>322</v>
      </c>
      <c r="D362" s="125">
        <v>44277</v>
      </c>
      <c r="E362" s="194">
        <v>44308</v>
      </c>
      <c r="F362" s="10"/>
      <c r="G362" s="10"/>
      <c r="H362" s="7">
        <v>1636</v>
      </c>
      <c r="J362" s="12"/>
      <c r="K362" s="12"/>
      <c r="L362" s="181">
        <v>1750.51</v>
      </c>
      <c r="M362" s="181"/>
      <c r="N362" s="181"/>
      <c r="O362" s="181"/>
      <c r="P362" s="178">
        <f t="shared" si="32"/>
        <v>4</v>
      </c>
      <c r="Q362" s="124">
        <f t="shared" si="33"/>
        <v>2021</v>
      </c>
      <c r="R362" s="124" t="str">
        <f t="shared" si="34"/>
        <v>Apr</v>
      </c>
    </row>
    <row r="363" spans="1:19" x14ac:dyDescent="0.25">
      <c r="A363" s="271" t="s">
        <v>321</v>
      </c>
      <c r="B363" s="7" t="s">
        <v>260</v>
      </c>
      <c r="C363" s="7" t="s">
        <v>322</v>
      </c>
      <c r="D363" s="125">
        <v>43943</v>
      </c>
      <c r="E363" s="194">
        <v>43971</v>
      </c>
      <c r="F363" s="10"/>
      <c r="G363" s="10"/>
      <c r="H363" s="7">
        <v>4529</v>
      </c>
      <c r="J363" s="12"/>
      <c r="K363" s="12"/>
      <c r="L363" s="181">
        <v>2054.4299999999998</v>
      </c>
      <c r="M363" s="181"/>
      <c r="N363" s="181"/>
      <c r="O363" s="181"/>
      <c r="P363" s="178">
        <f t="shared" si="32"/>
        <v>5</v>
      </c>
      <c r="Q363" s="124">
        <f t="shared" si="33"/>
        <v>2020</v>
      </c>
      <c r="R363" s="124" t="str">
        <f t="shared" si="34"/>
        <v>May</v>
      </c>
    </row>
    <row r="364" spans="1:19" x14ac:dyDescent="0.25">
      <c r="A364" s="271" t="s">
        <v>321</v>
      </c>
      <c r="B364" s="7" t="s">
        <v>260</v>
      </c>
      <c r="C364" s="7" t="s">
        <v>322</v>
      </c>
      <c r="D364" s="126">
        <v>44308</v>
      </c>
      <c r="E364" s="194">
        <v>44336</v>
      </c>
      <c r="F364" s="10"/>
      <c r="G364" s="10"/>
      <c r="H364" s="7">
        <v>1288</v>
      </c>
      <c r="J364" s="12"/>
      <c r="K364" s="12"/>
      <c r="L364" s="181">
        <v>1721.4</v>
      </c>
      <c r="M364" s="181"/>
      <c r="N364" s="181"/>
      <c r="O364" s="181"/>
      <c r="P364" s="178">
        <f t="shared" si="32"/>
        <v>5</v>
      </c>
      <c r="Q364" s="124">
        <f t="shared" si="33"/>
        <v>2021</v>
      </c>
      <c r="R364" s="124" t="str">
        <f t="shared" si="34"/>
        <v>May</v>
      </c>
    </row>
    <row r="365" spans="1:19" x14ac:dyDescent="0.25">
      <c r="A365" s="271" t="s">
        <v>321</v>
      </c>
      <c r="B365" s="7" t="s">
        <v>260</v>
      </c>
      <c r="C365" s="7" t="s">
        <v>322</v>
      </c>
      <c r="D365" s="125">
        <v>43577</v>
      </c>
      <c r="E365" s="194">
        <v>43607</v>
      </c>
      <c r="F365" s="10"/>
      <c r="G365" s="10"/>
      <c r="H365" s="7">
        <v>4837</v>
      </c>
      <c r="J365" s="12"/>
      <c r="K365" s="12"/>
      <c r="L365" s="181">
        <v>1810.63</v>
      </c>
      <c r="M365" s="181"/>
      <c r="N365" s="181"/>
      <c r="O365" s="181"/>
      <c r="P365" s="178">
        <f t="shared" si="32"/>
        <v>5</v>
      </c>
      <c r="Q365" s="124">
        <f t="shared" si="33"/>
        <v>2019</v>
      </c>
      <c r="R365" s="124" t="str">
        <f t="shared" si="34"/>
        <v>May</v>
      </c>
    </row>
    <row r="366" spans="1:19" x14ac:dyDescent="0.25">
      <c r="A366" s="271" t="s">
        <v>321</v>
      </c>
      <c r="B366" s="7" t="s">
        <v>260</v>
      </c>
      <c r="C366" s="7" t="s">
        <v>322</v>
      </c>
      <c r="D366" s="126">
        <v>43607</v>
      </c>
      <c r="E366" s="194">
        <v>43636</v>
      </c>
      <c r="F366" s="10"/>
      <c r="G366" s="10"/>
      <c r="H366" s="7">
        <v>4267</v>
      </c>
      <c r="J366" s="12"/>
      <c r="K366" s="12"/>
      <c r="L366" s="181">
        <v>1715.31</v>
      </c>
      <c r="M366" s="181"/>
      <c r="N366" s="181"/>
      <c r="O366" s="181"/>
      <c r="P366" s="178">
        <f t="shared" si="32"/>
        <v>6</v>
      </c>
      <c r="Q366" s="124">
        <f t="shared" si="33"/>
        <v>2019</v>
      </c>
      <c r="R366" s="124" t="str">
        <f t="shared" si="34"/>
        <v>Jun</v>
      </c>
    </row>
    <row r="367" spans="1:19" x14ac:dyDescent="0.25">
      <c r="A367" s="271" t="s">
        <v>321</v>
      </c>
      <c r="B367" s="7" t="s">
        <v>260</v>
      </c>
      <c r="C367" s="7" t="s">
        <v>322</v>
      </c>
      <c r="D367" s="126">
        <v>44336</v>
      </c>
      <c r="E367" s="194">
        <v>44368</v>
      </c>
      <c r="F367" s="10"/>
      <c r="G367" s="10"/>
      <c r="H367" s="7">
        <v>1344</v>
      </c>
      <c r="J367" s="12"/>
      <c r="K367" s="12"/>
      <c r="L367" s="181">
        <v>1738.43</v>
      </c>
      <c r="M367" s="181"/>
      <c r="N367" s="181"/>
      <c r="O367" s="181"/>
      <c r="P367" s="178">
        <f t="shared" si="32"/>
        <v>6</v>
      </c>
      <c r="Q367" s="124">
        <f t="shared" si="33"/>
        <v>2021</v>
      </c>
      <c r="R367" s="124" t="str">
        <f t="shared" si="34"/>
        <v>Jun</v>
      </c>
    </row>
    <row r="368" spans="1:19" x14ac:dyDescent="0.25">
      <c r="A368" s="271" t="s">
        <v>321</v>
      </c>
      <c r="B368" s="7" t="s">
        <v>260</v>
      </c>
      <c r="C368" s="7" t="s">
        <v>322</v>
      </c>
      <c r="D368" s="125">
        <v>43971</v>
      </c>
      <c r="E368" s="194">
        <v>44001</v>
      </c>
      <c r="F368" s="10"/>
      <c r="G368" s="10"/>
      <c r="H368" s="7">
        <v>4433</v>
      </c>
      <c r="J368" s="12"/>
      <c r="K368" s="12"/>
      <c r="L368" s="181">
        <v>2039.28</v>
      </c>
      <c r="M368" s="181"/>
      <c r="N368" s="181"/>
      <c r="O368" s="181"/>
      <c r="P368" s="178">
        <f t="shared" si="32"/>
        <v>6</v>
      </c>
      <c r="Q368" s="124">
        <f t="shared" si="33"/>
        <v>2020</v>
      </c>
      <c r="R368" s="124" t="str">
        <f t="shared" si="34"/>
        <v>Jun</v>
      </c>
    </row>
    <row r="369" spans="1:18" x14ac:dyDescent="0.25">
      <c r="A369" s="271" t="s">
        <v>321</v>
      </c>
      <c r="B369" s="7" t="s">
        <v>260</v>
      </c>
      <c r="C369" s="7" t="s">
        <v>322</v>
      </c>
      <c r="D369" s="125">
        <v>43636</v>
      </c>
      <c r="E369" s="194">
        <v>43668</v>
      </c>
      <c r="F369" s="10"/>
      <c r="G369" s="10"/>
      <c r="H369" s="7">
        <v>4714</v>
      </c>
      <c r="J369" s="12"/>
      <c r="K369" s="12"/>
      <c r="L369" s="181">
        <v>2082.59</v>
      </c>
      <c r="M369" s="181"/>
      <c r="N369" s="181"/>
      <c r="O369" s="181"/>
      <c r="P369" s="178">
        <f t="shared" si="32"/>
        <v>7</v>
      </c>
      <c r="Q369" s="124">
        <f t="shared" si="33"/>
        <v>2019</v>
      </c>
      <c r="R369" s="124" t="str">
        <f t="shared" si="34"/>
        <v>Jul</v>
      </c>
    </row>
    <row r="370" spans="1:18" x14ac:dyDescent="0.25">
      <c r="A370" s="271" t="s">
        <v>321</v>
      </c>
      <c r="B370" s="7" t="s">
        <v>260</v>
      </c>
      <c r="C370" s="7" t="s">
        <v>322</v>
      </c>
      <c r="D370" s="125">
        <v>44001</v>
      </c>
      <c r="E370" s="194">
        <v>44034</v>
      </c>
      <c r="F370" s="10"/>
      <c r="G370" s="10"/>
      <c r="H370" s="7">
        <v>4858</v>
      </c>
      <c r="J370" s="12"/>
      <c r="K370" s="12"/>
      <c r="L370" s="181">
        <v>2114.1999999999998</v>
      </c>
      <c r="M370" s="181"/>
      <c r="N370" s="181"/>
      <c r="O370" s="181"/>
      <c r="P370" s="178">
        <f t="shared" si="32"/>
        <v>7</v>
      </c>
      <c r="Q370" s="124">
        <f t="shared" si="33"/>
        <v>2020</v>
      </c>
      <c r="R370" s="124" t="str">
        <f t="shared" si="34"/>
        <v>Jul</v>
      </c>
    </row>
    <row r="371" spans="1:18" x14ac:dyDescent="0.25">
      <c r="A371" s="271" t="s">
        <v>321</v>
      </c>
      <c r="B371" s="7" t="s">
        <v>260</v>
      </c>
      <c r="C371" s="7" t="s">
        <v>322</v>
      </c>
      <c r="D371" s="125">
        <v>44368</v>
      </c>
      <c r="E371" s="194">
        <v>44399</v>
      </c>
      <c r="F371" s="10"/>
      <c r="G371" s="10"/>
      <c r="H371" s="7">
        <v>1300</v>
      </c>
      <c r="J371" s="12"/>
      <c r="K371" s="12"/>
      <c r="L371" s="181">
        <v>1728.85</v>
      </c>
      <c r="M371" s="181"/>
      <c r="N371" s="181"/>
      <c r="O371" s="181"/>
      <c r="P371" s="178">
        <f t="shared" si="32"/>
        <v>7</v>
      </c>
      <c r="Q371" s="124">
        <f t="shared" si="33"/>
        <v>2021</v>
      </c>
      <c r="R371" s="124" t="str">
        <f t="shared" si="34"/>
        <v>Jul</v>
      </c>
    </row>
    <row r="372" spans="1:18" x14ac:dyDescent="0.25">
      <c r="A372" s="271" t="s">
        <v>321</v>
      </c>
      <c r="B372" s="7" t="s">
        <v>260</v>
      </c>
      <c r="C372" s="7" t="s">
        <v>322</v>
      </c>
      <c r="D372" s="125">
        <v>43759</v>
      </c>
      <c r="E372" s="194">
        <v>43788</v>
      </c>
      <c r="F372" s="10"/>
      <c r="G372" s="10"/>
      <c r="H372" s="7">
        <v>6883</v>
      </c>
      <c r="J372" s="12"/>
      <c r="K372" s="12"/>
      <c r="L372" s="181">
        <v>2114.1999999999998</v>
      </c>
      <c r="M372" s="181"/>
      <c r="N372" s="181"/>
      <c r="O372" s="181"/>
      <c r="P372" s="178">
        <f t="shared" si="32"/>
        <v>11</v>
      </c>
      <c r="Q372" s="124">
        <f t="shared" si="33"/>
        <v>2019</v>
      </c>
      <c r="R372" s="124" t="str">
        <f t="shared" si="34"/>
        <v>Nov</v>
      </c>
    </row>
    <row r="373" spans="1:18" x14ac:dyDescent="0.25">
      <c r="A373" s="271" t="s">
        <v>321</v>
      </c>
      <c r="B373" s="7" t="s">
        <v>260</v>
      </c>
      <c r="C373" s="7" t="s">
        <v>322</v>
      </c>
      <c r="D373" s="125">
        <v>44399</v>
      </c>
      <c r="E373" s="194">
        <v>44428</v>
      </c>
      <c r="F373" s="10"/>
      <c r="G373" s="10"/>
      <c r="H373" s="7">
        <v>1348</v>
      </c>
      <c r="J373" s="12"/>
      <c r="K373" s="12"/>
      <c r="L373" s="181">
        <v>1738.02</v>
      </c>
      <c r="M373" s="181"/>
      <c r="N373" s="181"/>
      <c r="O373" s="181"/>
      <c r="P373" s="178">
        <f t="shared" si="32"/>
        <v>8</v>
      </c>
      <c r="Q373" s="124">
        <f t="shared" si="33"/>
        <v>2021</v>
      </c>
      <c r="R373" s="124" t="str">
        <f t="shared" si="34"/>
        <v>Aug</v>
      </c>
    </row>
    <row r="374" spans="1:18" x14ac:dyDescent="0.25">
      <c r="A374" s="271" t="s">
        <v>321</v>
      </c>
      <c r="B374" s="7" t="s">
        <v>260</v>
      </c>
      <c r="C374" s="7" t="s">
        <v>322</v>
      </c>
      <c r="D374" s="125">
        <v>43668</v>
      </c>
      <c r="E374" s="194">
        <v>43699</v>
      </c>
      <c r="F374" s="10"/>
      <c r="G374" s="10"/>
      <c r="H374" s="7">
        <v>5079</v>
      </c>
      <c r="J374" s="12"/>
      <c r="K374" s="12"/>
      <c r="L374" s="181">
        <v>2151.77</v>
      </c>
      <c r="M374" s="181"/>
      <c r="N374" s="181"/>
      <c r="O374" s="181"/>
      <c r="P374" s="178">
        <f t="shared" si="32"/>
        <v>8</v>
      </c>
      <c r="Q374" s="124">
        <f t="shared" si="33"/>
        <v>2019</v>
      </c>
      <c r="R374" s="124" t="str">
        <f t="shared" si="34"/>
        <v>Aug</v>
      </c>
    </row>
    <row r="375" spans="1:18" x14ac:dyDescent="0.25">
      <c r="A375" s="271" t="s">
        <v>321</v>
      </c>
      <c r="B375" s="7" t="s">
        <v>260</v>
      </c>
      <c r="C375" s="7" t="s">
        <v>322</v>
      </c>
      <c r="D375" s="125">
        <v>44062</v>
      </c>
      <c r="E375" s="194">
        <v>44092</v>
      </c>
      <c r="F375" s="10"/>
      <c r="G375" s="10"/>
      <c r="H375" s="7">
        <v>1578</v>
      </c>
      <c r="J375" s="12"/>
      <c r="K375" s="12"/>
      <c r="L375" s="181">
        <v>1740.76</v>
      </c>
      <c r="M375" s="181"/>
      <c r="N375" s="181"/>
      <c r="O375" s="181"/>
      <c r="P375" s="178">
        <f t="shared" si="32"/>
        <v>9</v>
      </c>
      <c r="Q375" s="124">
        <f t="shared" si="33"/>
        <v>2020</v>
      </c>
      <c r="R375" s="124" t="str">
        <f t="shared" si="34"/>
        <v>Sep</v>
      </c>
    </row>
    <row r="376" spans="1:18" x14ac:dyDescent="0.25">
      <c r="A376" s="271" t="s">
        <v>321</v>
      </c>
      <c r="B376" s="7" t="s">
        <v>260</v>
      </c>
      <c r="C376" s="7" t="s">
        <v>322</v>
      </c>
      <c r="D376" s="125">
        <v>43699</v>
      </c>
      <c r="E376" s="194">
        <v>43728</v>
      </c>
      <c r="F376" s="10"/>
      <c r="G376" s="10"/>
      <c r="H376" s="7">
        <v>5426</v>
      </c>
      <c r="J376" s="12"/>
      <c r="K376" s="12"/>
      <c r="L376" s="181">
        <v>2215.48</v>
      </c>
      <c r="M376" s="181"/>
      <c r="N376" s="181"/>
      <c r="O376" s="181"/>
      <c r="P376" s="178">
        <f t="shared" si="32"/>
        <v>9</v>
      </c>
      <c r="Q376" s="124">
        <f t="shared" si="33"/>
        <v>2019</v>
      </c>
      <c r="R376" s="124" t="str">
        <f t="shared" si="34"/>
        <v>Sep</v>
      </c>
    </row>
    <row r="377" spans="1:18" x14ac:dyDescent="0.25">
      <c r="A377" s="271" t="s">
        <v>321</v>
      </c>
      <c r="B377" s="7" t="s">
        <v>260</v>
      </c>
      <c r="C377" s="7" t="s">
        <v>322</v>
      </c>
      <c r="D377" s="125">
        <v>44428</v>
      </c>
      <c r="E377" s="194">
        <v>44460</v>
      </c>
      <c r="F377" s="10"/>
      <c r="G377" s="10"/>
      <c r="H377" s="7">
        <v>1696</v>
      </c>
      <c r="J377" s="12"/>
      <c r="K377" s="12"/>
      <c r="L377" s="181">
        <v>1811.02</v>
      </c>
      <c r="M377" s="181"/>
      <c r="N377" s="181"/>
      <c r="O377" s="181"/>
      <c r="P377" s="178">
        <f t="shared" si="32"/>
        <v>9</v>
      </c>
      <c r="Q377" s="124">
        <f t="shared" si="33"/>
        <v>2021</v>
      </c>
      <c r="R377" s="124" t="str">
        <f t="shared" si="34"/>
        <v>Sep</v>
      </c>
    </row>
    <row r="378" spans="1:18" x14ac:dyDescent="0.25">
      <c r="A378" s="271" t="s">
        <v>321</v>
      </c>
      <c r="B378" s="7" t="s">
        <v>260</v>
      </c>
      <c r="C378" s="7" t="s">
        <v>322</v>
      </c>
      <c r="D378" s="125">
        <v>44092</v>
      </c>
      <c r="E378" s="194">
        <v>44123</v>
      </c>
      <c r="F378" s="10"/>
      <c r="G378" s="10"/>
      <c r="H378" s="7">
        <v>1865</v>
      </c>
      <c r="J378" s="12"/>
      <c r="K378" s="12"/>
      <c r="L378" s="181">
        <v>1794.77</v>
      </c>
      <c r="M378" s="181"/>
      <c r="N378" s="181"/>
      <c r="O378" s="181"/>
      <c r="P378" s="178">
        <f t="shared" si="32"/>
        <v>10</v>
      </c>
      <c r="Q378" s="124">
        <f t="shared" si="33"/>
        <v>2020</v>
      </c>
      <c r="R378" s="124" t="str">
        <f t="shared" si="34"/>
        <v>Oct</v>
      </c>
    </row>
    <row r="379" spans="1:18" x14ac:dyDescent="0.25">
      <c r="A379" s="271" t="s">
        <v>321</v>
      </c>
      <c r="B379" s="7" t="s">
        <v>260</v>
      </c>
      <c r="C379" s="7" t="s">
        <v>322</v>
      </c>
      <c r="D379" s="125">
        <v>44460</v>
      </c>
      <c r="E379" s="194">
        <v>44489</v>
      </c>
      <c r="F379" s="10"/>
      <c r="G379" s="10"/>
      <c r="H379" s="7">
        <v>1761</v>
      </c>
      <c r="J379" s="12"/>
      <c r="K379" s="12"/>
      <c r="L379" s="181">
        <v>1844.33</v>
      </c>
      <c r="M379" s="181"/>
      <c r="N379" s="181"/>
      <c r="O379" s="181"/>
      <c r="P379" s="178">
        <f t="shared" si="32"/>
        <v>10</v>
      </c>
      <c r="Q379" s="124">
        <f t="shared" si="33"/>
        <v>2021</v>
      </c>
      <c r="R379" s="124" t="str">
        <f t="shared" si="34"/>
        <v>Oct</v>
      </c>
    </row>
    <row r="380" spans="1:18" x14ac:dyDescent="0.25">
      <c r="A380" s="271" t="s">
        <v>321</v>
      </c>
      <c r="B380" s="7" t="s">
        <v>260</v>
      </c>
      <c r="C380" s="7" t="s">
        <v>322</v>
      </c>
      <c r="D380" s="125">
        <v>43728</v>
      </c>
      <c r="E380" s="194">
        <v>43759</v>
      </c>
      <c r="F380" s="10"/>
      <c r="G380" s="10"/>
      <c r="H380" s="7">
        <v>6607</v>
      </c>
      <c r="J380" s="12"/>
      <c r="K380" s="12"/>
      <c r="L380" s="181">
        <v>2453.69</v>
      </c>
      <c r="M380" s="181"/>
      <c r="N380" s="181"/>
      <c r="O380" s="181"/>
      <c r="P380" s="178">
        <f t="shared" si="32"/>
        <v>10</v>
      </c>
      <c r="Q380" s="124">
        <f t="shared" si="33"/>
        <v>2019</v>
      </c>
      <c r="R380" s="124" t="str">
        <f t="shared" si="34"/>
        <v>Oct</v>
      </c>
    </row>
    <row r="381" spans="1:18" x14ac:dyDescent="0.25">
      <c r="A381" s="271" t="s">
        <v>321</v>
      </c>
      <c r="B381" s="7" t="s">
        <v>260</v>
      </c>
      <c r="C381" s="7" t="s">
        <v>322</v>
      </c>
      <c r="D381" s="125">
        <v>44123</v>
      </c>
      <c r="E381" s="194">
        <v>44153</v>
      </c>
      <c r="F381" s="10"/>
      <c r="G381" s="10"/>
      <c r="H381" s="7">
        <v>2015</v>
      </c>
      <c r="J381" s="12"/>
      <c r="K381" s="12"/>
      <c r="L381" s="181">
        <v>1823.35</v>
      </c>
      <c r="M381" s="181"/>
      <c r="N381" s="181"/>
      <c r="O381" s="181"/>
      <c r="P381" s="178">
        <f t="shared" si="32"/>
        <v>11</v>
      </c>
      <c r="Q381" s="124">
        <f t="shared" si="33"/>
        <v>2020</v>
      </c>
      <c r="R381" s="124" t="str">
        <f t="shared" si="34"/>
        <v>Nov</v>
      </c>
    </row>
    <row r="382" spans="1:18" x14ac:dyDescent="0.25">
      <c r="A382" s="271" t="s">
        <v>321</v>
      </c>
      <c r="B382" s="7" t="s">
        <v>260</v>
      </c>
      <c r="C382" s="7" t="s">
        <v>322</v>
      </c>
      <c r="D382" s="125">
        <v>44489</v>
      </c>
      <c r="E382" s="194">
        <v>44518</v>
      </c>
      <c r="F382" s="10"/>
      <c r="G382" s="10"/>
      <c r="H382" s="7">
        <v>1953</v>
      </c>
      <c r="J382" s="12"/>
      <c r="K382" s="12"/>
      <c r="L382" s="181">
        <v>1925.05</v>
      </c>
      <c r="M382" s="181"/>
      <c r="N382" s="181"/>
      <c r="O382" s="181"/>
      <c r="P382" s="178">
        <f t="shared" si="32"/>
        <v>11</v>
      </c>
      <c r="Q382" s="124">
        <f t="shared" si="33"/>
        <v>2021</v>
      </c>
      <c r="R382" s="124" t="str">
        <f t="shared" si="34"/>
        <v>Nov</v>
      </c>
    </row>
    <row r="383" spans="1:18" x14ac:dyDescent="0.25">
      <c r="A383" s="271" t="s">
        <v>321</v>
      </c>
      <c r="B383" s="7" t="s">
        <v>260</v>
      </c>
      <c r="C383" s="7" t="s">
        <v>322</v>
      </c>
      <c r="D383" s="125">
        <v>43759</v>
      </c>
      <c r="E383" s="194">
        <v>43788</v>
      </c>
      <c r="F383" s="10"/>
      <c r="G383" s="10"/>
      <c r="H383" s="7">
        <v>6883</v>
      </c>
      <c r="J383" s="12"/>
      <c r="K383" s="12"/>
      <c r="L383" s="181">
        <v>2512.79</v>
      </c>
      <c r="M383" s="181"/>
      <c r="N383" s="181"/>
      <c r="O383" s="181"/>
      <c r="P383" s="178">
        <f t="shared" si="32"/>
        <v>11</v>
      </c>
      <c r="Q383" s="124">
        <f t="shared" si="33"/>
        <v>2019</v>
      </c>
      <c r="R383" s="124" t="str">
        <f t="shared" si="34"/>
        <v>Nov</v>
      </c>
    </row>
    <row r="384" spans="1:18" x14ac:dyDescent="0.25">
      <c r="A384" s="271" t="s">
        <v>321</v>
      </c>
      <c r="B384" s="7" t="s">
        <v>260</v>
      </c>
      <c r="C384" s="7" t="s">
        <v>322</v>
      </c>
      <c r="D384" s="125">
        <v>44153</v>
      </c>
      <c r="E384" s="194">
        <v>44183</v>
      </c>
      <c r="F384" s="10"/>
      <c r="G384" s="10"/>
      <c r="H384" s="7">
        <v>2160</v>
      </c>
      <c r="J384" s="12"/>
      <c r="K384" s="12"/>
      <c r="L384" s="181">
        <v>1847.76</v>
      </c>
      <c r="M384" s="181"/>
      <c r="N384" s="181"/>
      <c r="O384" s="181"/>
      <c r="P384" s="178">
        <f t="shared" si="32"/>
        <v>12</v>
      </c>
      <c r="Q384" s="124">
        <f t="shared" si="33"/>
        <v>2020</v>
      </c>
      <c r="R384" s="124" t="str">
        <f t="shared" si="34"/>
        <v>Dec</v>
      </c>
    </row>
    <row r="385" spans="1:18" x14ac:dyDescent="0.25">
      <c r="A385" s="271" t="s">
        <v>325</v>
      </c>
      <c r="B385" s="7" t="s">
        <v>326</v>
      </c>
      <c r="D385" s="125">
        <v>43442</v>
      </c>
      <c r="E385" s="194">
        <v>43474</v>
      </c>
      <c r="F385" s="10"/>
      <c r="G385" s="10"/>
      <c r="H385" s="7">
        <v>840</v>
      </c>
      <c r="J385" s="12"/>
      <c r="K385" s="12"/>
      <c r="L385" s="181">
        <v>199.45</v>
      </c>
      <c r="M385" s="181"/>
      <c r="N385" s="181"/>
      <c r="O385" s="181"/>
      <c r="P385" s="178">
        <f t="shared" si="32"/>
        <v>1</v>
      </c>
      <c r="Q385" s="124">
        <f t="shared" si="33"/>
        <v>2019</v>
      </c>
      <c r="R385" s="124" t="str">
        <f t="shared" si="34"/>
        <v>Jan</v>
      </c>
    </row>
    <row r="386" spans="1:18" x14ac:dyDescent="0.25">
      <c r="A386" s="271" t="s">
        <v>325</v>
      </c>
      <c r="B386" s="7" t="s">
        <v>326</v>
      </c>
      <c r="D386" s="125">
        <f>E385+1</f>
        <v>43475</v>
      </c>
      <c r="E386" s="194">
        <v>43502</v>
      </c>
      <c r="F386" s="10"/>
      <c r="G386" s="10"/>
      <c r="H386" s="7">
        <v>640</v>
      </c>
      <c r="J386" s="12"/>
      <c r="K386" s="12"/>
      <c r="L386" s="181">
        <v>225.3</v>
      </c>
      <c r="M386" s="181"/>
      <c r="N386" s="181"/>
      <c r="O386" s="181"/>
      <c r="P386" s="178">
        <f t="shared" si="32"/>
        <v>2</v>
      </c>
      <c r="Q386" s="124">
        <f t="shared" si="33"/>
        <v>2019</v>
      </c>
      <c r="R386" s="124" t="str">
        <f t="shared" si="34"/>
        <v>Feb</v>
      </c>
    </row>
    <row r="387" spans="1:18" x14ac:dyDescent="0.25">
      <c r="A387" s="271" t="s">
        <v>325</v>
      </c>
      <c r="B387" s="7" t="s">
        <v>326</v>
      </c>
      <c r="D387" s="125">
        <f t="shared" ref="D387:D422" si="35">E386+1</f>
        <v>43503</v>
      </c>
      <c r="E387" s="194">
        <v>43532</v>
      </c>
      <c r="F387" s="10"/>
      <c r="G387" s="10"/>
      <c r="H387" s="7">
        <v>600</v>
      </c>
      <c r="J387" s="12"/>
      <c r="K387" s="12"/>
      <c r="L387" s="181">
        <v>88.88</v>
      </c>
      <c r="M387" s="181"/>
      <c r="N387" s="181"/>
      <c r="O387" s="181"/>
      <c r="P387" s="178">
        <f t="shared" si="32"/>
        <v>3</v>
      </c>
      <c r="Q387" s="124">
        <f t="shared" si="33"/>
        <v>2019</v>
      </c>
      <c r="R387" s="124" t="str">
        <f t="shared" si="34"/>
        <v>Mar</v>
      </c>
    </row>
    <row r="388" spans="1:18" x14ac:dyDescent="0.25">
      <c r="A388" s="271" t="s">
        <v>325</v>
      </c>
      <c r="B388" s="7" t="s">
        <v>326</v>
      </c>
      <c r="D388" s="125">
        <f t="shared" si="35"/>
        <v>43533</v>
      </c>
      <c r="E388" s="194">
        <v>43564</v>
      </c>
      <c r="F388" s="10"/>
      <c r="G388" s="10"/>
      <c r="H388" s="7">
        <v>400</v>
      </c>
      <c r="J388" s="12"/>
      <c r="K388" s="12"/>
      <c r="L388" s="181">
        <v>57.81</v>
      </c>
      <c r="M388" s="181"/>
      <c r="N388" s="181"/>
      <c r="O388" s="181"/>
      <c r="P388" s="178">
        <f t="shared" si="32"/>
        <v>4</v>
      </c>
      <c r="Q388" s="124">
        <f t="shared" si="33"/>
        <v>2019</v>
      </c>
      <c r="R388" s="124" t="str">
        <f t="shared" si="34"/>
        <v>Apr</v>
      </c>
    </row>
    <row r="389" spans="1:18" x14ac:dyDescent="0.25">
      <c r="A389" s="271" t="s">
        <v>325</v>
      </c>
      <c r="B389" s="7" t="s">
        <v>326</v>
      </c>
      <c r="D389" s="125">
        <f t="shared" si="35"/>
        <v>43565</v>
      </c>
      <c r="E389" s="194">
        <v>43599</v>
      </c>
      <c r="F389" s="10"/>
      <c r="G389" s="10"/>
      <c r="H389" s="7">
        <v>320</v>
      </c>
      <c r="J389" s="12"/>
      <c r="K389" s="12"/>
      <c r="L389" s="181">
        <v>113.78</v>
      </c>
      <c r="M389" s="181"/>
      <c r="N389" s="181"/>
      <c r="O389" s="181"/>
      <c r="P389" s="178">
        <f t="shared" si="32"/>
        <v>5</v>
      </c>
      <c r="Q389" s="124">
        <f t="shared" si="33"/>
        <v>2019</v>
      </c>
      <c r="R389" s="124" t="str">
        <f t="shared" si="34"/>
        <v>May</v>
      </c>
    </row>
    <row r="390" spans="1:18" x14ac:dyDescent="0.25">
      <c r="A390" s="271" t="s">
        <v>325</v>
      </c>
      <c r="B390" s="7" t="s">
        <v>326</v>
      </c>
      <c r="D390" s="125">
        <f t="shared" si="35"/>
        <v>43600</v>
      </c>
      <c r="E390" s="194">
        <v>43627</v>
      </c>
      <c r="F390" s="10"/>
      <c r="G390" s="10"/>
      <c r="H390" s="7">
        <v>840</v>
      </c>
      <c r="J390" s="12"/>
      <c r="K390" s="12"/>
      <c r="L390" s="181">
        <v>113.34</v>
      </c>
      <c r="M390" s="181"/>
      <c r="N390" s="181"/>
      <c r="O390" s="181"/>
      <c r="P390" s="178">
        <f t="shared" si="32"/>
        <v>6</v>
      </c>
      <c r="Q390" s="124">
        <f t="shared" si="33"/>
        <v>2019</v>
      </c>
      <c r="R390" s="124" t="str">
        <f t="shared" si="34"/>
        <v>Jun</v>
      </c>
    </row>
    <row r="391" spans="1:18" x14ac:dyDescent="0.25">
      <c r="A391" s="271" t="s">
        <v>325</v>
      </c>
      <c r="B391" s="7" t="s">
        <v>326</v>
      </c>
      <c r="D391" s="125">
        <f t="shared" si="35"/>
        <v>43628</v>
      </c>
      <c r="E391" s="194">
        <v>43656</v>
      </c>
      <c r="F391" s="10"/>
      <c r="G391" s="10"/>
      <c r="H391" s="7">
        <v>1840</v>
      </c>
      <c r="J391" s="12"/>
      <c r="K391" s="12"/>
      <c r="L391" s="181">
        <v>362.94</v>
      </c>
      <c r="M391" s="181"/>
      <c r="N391" s="181"/>
      <c r="O391" s="181"/>
      <c r="P391" s="178">
        <f t="shared" si="32"/>
        <v>7</v>
      </c>
      <c r="Q391" s="124">
        <f t="shared" si="33"/>
        <v>2019</v>
      </c>
      <c r="R391" s="124" t="str">
        <f t="shared" si="34"/>
        <v>Jul</v>
      </c>
    </row>
    <row r="392" spans="1:18" x14ac:dyDescent="0.25">
      <c r="A392" s="271" t="s">
        <v>325</v>
      </c>
      <c r="B392" s="7" t="s">
        <v>326</v>
      </c>
      <c r="D392" s="125">
        <f t="shared" si="35"/>
        <v>43657</v>
      </c>
      <c r="E392" s="194">
        <v>43686</v>
      </c>
      <c r="F392" s="10"/>
      <c r="G392" s="10"/>
      <c r="H392" s="7">
        <v>1960</v>
      </c>
      <c r="J392" s="12"/>
      <c r="K392" s="12"/>
      <c r="L392" s="181">
        <v>264.29000000000002</v>
      </c>
      <c r="M392" s="181"/>
      <c r="N392" s="181"/>
      <c r="O392" s="181"/>
      <c r="P392" s="178">
        <f t="shared" si="32"/>
        <v>8</v>
      </c>
      <c r="Q392" s="124">
        <f t="shared" si="33"/>
        <v>2019</v>
      </c>
      <c r="R392" s="124" t="str">
        <f t="shared" si="34"/>
        <v>Aug</v>
      </c>
    </row>
    <row r="393" spans="1:18" x14ac:dyDescent="0.25">
      <c r="A393" s="271" t="s">
        <v>325</v>
      </c>
      <c r="B393" s="7" t="s">
        <v>326</v>
      </c>
      <c r="D393" s="125">
        <f t="shared" si="35"/>
        <v>43687</v>
      </c>
      <c r="E393" s="194">
        <v>43718</v>
      </c>
      <c r="F393" s="10"/>
      <c r="G393" s="10"/>
      <c r="H393" s="7">
        <v>1520</v>
      </c>
      <c r="J393" s="12"/>
      <c r="K393" s="12"/>
      <c r="L393" s="181">
        <v>203.63</v>
      </c>
      <c r="M393" s="181"/>
      <c r="N393" s="181"/>
      <c r="O393" s="181"/>
      <c r="P393" s="178">
        <f t="shared" si="32"/>
        <v>9</v>
      </c>
      <c r="Q393" s="124">
        <f t="shared" si="33"/>
        <v>2019</v>
      </c>
      <c r="R393" s="124" t="str">
        <f t="shared" si="34"/>
        <v>Sep</v>
      </c>
    </row>
    <row r="394" spans="1:18" x14ac:dyDescent="0.25">
      <c r="A394" s="271" t="s">
        <v>325</v>
      </c>
      <c r="B394" s="7" t="s">
        <v>326</v>
      </c>
      <c r="D394" s="125">
        <f t="shared" si="35"/>
        <v>43719</v>
      </c>
      <c r="E394" s="194">
        <v>43747</v>
      </c>
      <c r="F394" s="10"/>
      <c r="G394" s="10"/>
      <c r="H394" s="7">
        <v>600</v>
      </c>
      <c r="J394" s="12"/>
      <c r="K394" s="12"/>
      <c r="L394" s="181">
        <v>84.61</v>
      </c>
      <c r="M394" s="181"/>
      <c r="N394" s="181"/>
      <c r="O394" s="181"/>
      <c r="P394" s="178">
        <f t="shared" si="32"/>
        <v>10</v>
      </c>
      <c r="Q394" s="124">
        <f t="shared" si="33"/>
        <v>2019</v>
      </c>
      <c r="R394" s="124" t="str">
        <f t="shared" si="34"/>
        <v>Oct</v>
      </c>
    </row>
    <row r="395" spans="1:18" x14ac:dyDescent="0.25">
      <c r="A395" s="271" t="s">
        <v>325</v>
      </c>
      <c r="B395" s="7" t="s">
        <v>326</v>
      </c>
      <c r="D395" s="125">
        <f t="shared" si="35"/>
        <v>43748</v>
      </c>
      <c r="E395" s="194">
        <v>43775</v>
      </c>
      <c r="F395" s="10"/>
      <c r="G395" s="10"/>
      <c r="H395" s="7">
        <v>520</v>
      </c>
      <c r="J395" s="12"/>
      <c r="K395" s="12"/>
      <c r="L395" s="181">
        <v>77.2</v>
      </c>
      <c r="M395" s="181"/>
      <c r="N395" s="181"/>
      <c r="O395" s="181"/>
      <c r="P395" s="178">
        <f t="shared" si="32"/>
        <v>11</v>
      </c>
      <c r="Q395" s="124">
        <f t="shared" si="33"/>
        <v>2019</v>
      </c>
      <c r="R395" s="124" t="str">
        <f t="shared" si="34"/>
        <v>Nov</v>
      </c>
    </row>
    <row r="396" spans="1:18" x14ac:dyDescent="0.25">
      <c r="A396" s="271" t="s">
        <v>325</v>
      </c>
      <c r="B396" s="7" t="s">
        <v>326</v>
      </c>
      <c r="D396" s="125">
        <f t="shared" si="35"/>
        <v>43776</v>
      </c>
      <c r="E396" s="194">
        <v>43808</v>
      </c>
      <c r="F396" s="10"/>
      <c r="G396" s="10"/>
      <c r="H396" s="7">
        <v>1160</v>
      </c>
      <c r="J396" s="12"/>
      <c r="K396" s="12"/>
      <c r="L396" s="181">
        <v>157.61000000000001</v>
      </c>
      <c r="M396" s="181"/>
      <c r="N396" s="181"/>
      <c r="O396" s="181"/>
      <c r="P396" s="178">
        <f t="shared" si="32"/>
        <v>12</v>
      </c>
      <c r="Q396" s="124">
        <f t="shared" si="33"/>
        <v>2019</v>
      </c>
      <c r="R396" s="124" t="str">
        <f t="shared" si="34"/>
        <v>Dec</v>
      </c>
    </row>
    <row r="397" spans="1:18" x14ac:dyDescent="0.25">
      <c r="A397" s="271" t="s">
        <v>325</v>
      </c>
      <c r="B397" s="7" t="s">
        <v>326</v>
      </c>
      <c r="D397" s="125">
        <f t="shared" si="35"/>
        <v>43809</v>
      </c>
      <c r="E397" s="194">
        <v>43839</v>
      </c>
      <c r="F397" s="10"/>
      <c r="G397" s="10"/>
      <c r="H397" s="7">
        <v>440</v>
      </c>
      <c r="J397" s="12"/>
      <c r="K397" s="12"/>
      <c r="L397" s="181">
        <v>234.41</v>
      </c>
      <c r="M397" s="181"/>
      <c r="N397" s="181"/>
      <c r="O397" s="181"/>
      <c r="P397" s="178">
        <f t="shared" si="32"/>
        <v>1</v>
      </c>
      <c r="Q397" s="124">
        <f t="shared" si="33"/>
        <v>2020</v>
      </c>
      <c r="R397" s="124" t="str">
        <f t="shared" si="34"/>
        <v>Jan</v>
      </c>
    </row>
    <row r="398" spans="1:18" x14ac:dyDescent="0.25">
      <c r="A398" s="271" t="s">
        <v>325</v>
      </c>
      <c r="B398" s="7" t="s">
        <v>326</v>
      </c>
      <c r="D398" s="125">
        <f t="shared" si="35"/>
        <v>43840</v>
      </c>
      <c r="E398" s="194">
        <v>43870</v>
      </c>
      <c r="F398" s="10"/>
      <c r="G398" s="10"/>
      <c r="H398" s="7">
        <v>480</v>
      </c>
      <c r="J398" s="12"/>
      <c r="K398" s="12"/>
      <c r="L398" s="181">
        <v>73.92</v>
      </c>
      <c r="M398" s="181"/>
      <c r="N398" s="181"/>
      <c r="O398" s="181"/>
      <c r="P398" s="178">
        <f t="shared" si="32"/>
        <v>2</v>
      </c>
      <c r="Q398" s="124">
        <f t="shared" si="33"/>
        <v>2020</v>
      </c>
      <c r="R398" s="124" t="str">
        <f t="shared" si="34"/>
        <v>Feb</v>
      </c>
    </row>
    <row r="399" spans="1:18" x14ac:dyDescent="0.25">
      <c r="A399" s="271" t="s">
        <v>325</v>
      </c>
      <c r="B399" s="7" t="s">
        <v>326</v>
      </c>
      <c r="D399" s="125">
        <f t="shared" si="35"/>
        <v>43871</v>
      </c>
      <c r="E399" s="194">
        <v>43899</v>
      </c>
      <c r="F399" s="10"/>
      <c r="G399" s="10"/>
      <c r="H399" s="7">
        <v>720</v>
      </c>
      <c r="J399" s="12"/>
      <c r="K399" s="12"/>
      <c r="L399" s="181">
        <v>94.68</v>
      </c>
      <c r="M399" s="181"/>
      <c r="N399" s="181"/>
      <c r="O399" s="181"/>
      <c r="P399" s="178">
        <f t="shared" si="32"/>
        <v>3</v>
      </c>
      <c r="Q399" s="124">
        <f t="shared" si="33"/>
        <v>2020</v>
      </c>
      <c r="R399" s="124" t="str">
        <f t="shared" si="34"/>
        <v>Mar</v>
      </c>
    </row>
    <row r="400" spans="1:18" x14ac:dyDescent="0.25">
      <c r="A400" s="271" t="s">
        <v>325</v>
      </c>
      <c r="B400" s="7" t="s">
        <v>326</v>
      </c>
      <c r="D400" s="125">
        <f t="shared" si="35"/>
        <v>43900</v>
      </c>
      <c r="E400" s="194">
        <v>43930</v>
      </c>
      <c r="F400" s="10"/>
      <c r="G400" s="10"/>
      <c r="H400" s="7">
        <v>360</v>
      </c>
      <c r="J400" s="12"/>
      <c r="K400" s="12"/>
      <c r="L400" s="181">
        <v>57.68</v>
      </c>
      <c r="M400" s="181"/>
      <c r="N400" s="181"/>
      <c r="O400" s="181"/>
      <c r="P400" s="178">
        <f t="shared" si="32"/>
        <v>4</v>
      </c>
      <c r="Q400" s="124">
        <f t="shared" si="33"/>
        <v>2020</v>
      </c>
      <c r="R400" s="124" t="str">
        <f t="shared" si="34"/>
        <v>Apr</v>
      </c>
    </row>
    <row r="401" spans="1:18" x14ac:dyDescent="0.25">
      <c r="A401" s="271" t="s">
        <v>325</v>
      </c>
      <c r="B401" s="7" t="s">
        <v>326</v>
      </c>
      <c r="D401" s="125">
        <f t="shared" si="35"/>
        <v>43931</v>
      </c>
      <c r="E401" s="194">
        <v>43960</v>
      </c>
      <c r="F401" s="10"/>
      <c r="G401" s="10"/>
      <c r="H401" s="7">
        <v>560</v>
      </c>
      <c r="J401" s="12"/>
      <c r="K401" s="12"/>
      <c r="L401" s="181">
        <v>144.38999999999999</v>
      </c>
      <c r="M401" s="181"/>
      <c r="N401" s="181"/>
      <c r="O401" s="181"/>
      <c r="P401" s="178">
        <f t="shared" si="32"/>
        <v>5</v>
      </c>
      <c r="Q401" s="124">
        <f t="shared" si="33"/>
        <v>2020</v>
      </c>
      <c r="R401" s="124" t="str">
        <f t="shared" si="34"/>
        <v>May</v>
      </c>
    </row>
    <row r="402" spans="1:18" x14ac:dyDescent="0.25">
      <c r="A402" s="271" t="s">
        <v>325</v>
      </c>
      <c r="B402" s="7" t="s">
        <v>326</v>
      </c>
      <c r="D402" s="125">
        <f t="shared" si="35"/>
        <v>43961</v>
      </c>
      <c r="E402" s="194">
        <v>43991</v>
      </c>
      <c r="F402" s="10"/>
      <c r="G402" s="10"/>
      <c r="H402" s="7">
        <v>320</v>
      </c>
      <c r="J402" s="12"/>
      <c r="K402" s="12"/>
      <c r="L402" s="181">
        <v>146.96</v>
      </c>
      <c r="M402" s="181"/>
      <c r="N402" s="181"/>
      <c r="O402" s="181"/>
      <c r="P402" s="178">
        <f t="shared" si="32"/>
        <v>6</v>
      </c>
      <c r="Q402" s="124">
        <f t="shared" si="33"/>
        <v>2020</v>
      </c>
      <c r="R402" s="124" t="str">
        <f t="shared" si="34"/>
        <v>Jun</v>
      </c>
    </row>
    <row r="403" spans="1:18" x14ac:dyDescent="0.25">
      <c r="A403" s="271" t="s">
        <v>325</v>
      </c>
      <c r="B403" s="7" t="s">
        <v>326</v>
      </c>
      <c r="D403" s="125">
        <f t="shared" si="35"/>
        <v>43992</v>
      </c>
      <c r="E403" s="194">
        <v>44021</v>
      </c>
      <c r="F403" s="10"/>
      <c r="G403" s="10"/>
      <c r="H403" s="7">
        <v>280</v>
      </c>
      <c r="J403" s="12"/>
      <c r="K403" s="12"/>
      <c r="L403" s="181">
        <v>56.51</v>
      </c>
      <c r="M403" s="181"/>
      <c r="N403" s="181"/>
      <c r="O403" s="181"/>
      <c r="P403" s="178">
        <f t="shared" si="32"/>
        <v>7</v>
      </c>
      <c r="Q403" s="124">
        <f t="shared" si="33"/>
        <v>2020</v>
      </c>
      <c r="R403" s="124" t="str">
        <f t="shared" si="34"/>
        <v>Jul</v>
      </c>
    </row>
    <row r="404" spans="1:18" x14ac:dyDescent="0.25">
      <c r="A404" s="271" t="s">
        <v>325</v>
      </c>
      <c r="B404" s="7" t="s">
        <v>326</v>
      </c>
      <c r="D404" s="125">
        <f t="shared" si="35"/>
        <v>44022</v>
      </c>
      <c r="E404" s="194">
        <v>44052</v>
      </c>
      <c r="F404" s="10"/>
      <c r="G404" s="10"/>
      <c r="H404" s="7">
        <v>240</v>
      </c>
      <c r="J404" s="12"/>
      <c r="K404" s="12"/>
      <c r="L404" s="181">
        <v>50.82</v>
      </c>
      <c r="M404" s="181"/>
      <c r="N404" s="181"/>
      <c r="O404" s="181"/>
      <c r="P404" s="178">
        <f t="shared" si="32"/>
        <v>8</v>
      </c>
      <c r="Q404" s="124">
        <f t="shared" si="33"/>
        <v>2020</v>
      </c>
      <c r="R404" s="124" t="str">
        <f t="shared" si="34"/>
        <v>Aug</v>
      </c>
    </row>
    <row r="405" spans="1:18" x14ac:dyDescent="0.25">
      <c r="A405" s="271" t="s">
        <v>325</v>
      </c>
      <c r="B405" s="7" t="s">
        <v>326</v>
      </c>
      <c r="D405" s="125">
        <f t="shared" si="35"/>
        <v>44053</v>
      </c>
      <c r="E405" s="194">
        <v>44083</v>
      </c>
      <c r="F405" s="10"/>
      <c r="G405" s="10"/>
      <c r="H405" s="7">
        <v>200</v>
      </c>
      <c r="J405" s="12"/>
      <c r="K405" s="12"/>
      <c r="L405" s="181">
        <v>45.23</v>
      </c>
      <c r="M405" s="181"/>
      <c r="N405" s="181"/>
      <c r="O405" s="181"/>
      <c r="P405" s="178">
        <f t="shared" ref="P405:P534" si="36">MONTH(E405)</f>
        <v>9</v>
      </c>
      <c r="Q405" s="124">
        <f t="shared" ref="Q405:Q413" si="37">YEAR(E405)</f>
        <v>2020</v>
      </c>
      <c r="R405" s="124" t="str">
        <f t="shared" ref="R405:R534" si="38">CHOOSE(P405,"Jan","Feb","Mar","Apr","May","Jun","Jul","Aug","Sep","Oct","Nov","Dec")</f>
        <v>Sep</v>
      </c>
    </row>
    <row r="406" spans="1:18" x14ac:dyDescent="0.25">
      <c r="A406" s="271" t="s">
        <v>325</v>
      </c>
      <c r="B406" s="7" t="s">
        <v>326</v>
      </c>
      <c r="D406" s="125">
        <f t="shared" si="35"/>
        <v>44084</v>
      </c>
      <c r="E406" s="194">
        <v>44113</v>
      </c>
      <c r="F406" s="10"/>
      <c r="G406" s="10"/>
      <c r="H406" s="7">
        <v>200</v>
      </c>
      <c r="J406" s="12"/>
      <c r="K406" s="12"/>
      <c r="L406" s="181">
        <v>89.9</v>
      </c>
      <c r="M406" s="181"/>
      <c r="N406" s="181"/>
      <c r="O406" s="181"/>
      <c r="P406" s="178">
        <f t="shared" si="36"/>
        <v>10</v>
      </c>
      <c r="Q406" s="124">
        <f t="shared" si="37"/>
        <v>2020</v>
      </c>
      <c r="R406" s="124" t="str">
        <f t="shared" si="38"/>
        <v>Oct</v>
      </c>
    </row>
    <row r="407" spans="1:18" x14ac:dyDescent="0.25">
      <c r="A407" s="271" t="s">
        <v>325</v>
      </c>
      <c r="B407" s="7" t="s">
        <v>326</v>
      </c>
      <c r="D407" s="125">
        <f t="shared" si="35"/>
        <v>44114</v>
      </c>
      <c r="E407" s="194">
        <v>44144</v>
      </c>
      <c r="F407" s="10"/>
      <c r="G407" s="10"/>
      <c r="H407" s="7">
        <v>200</v>
      </c>
      <c r="J407" s="12"/>
      <c r="K407" s="12"/>
      <c r="L407" s="181">
        <v>45.58</v>
      </c>
      <c r="M407" s="181"/>
      <c r="N407" s="181"/>
      <c r="O407" s="181"/>
      <c r="P407" s="178">
        <f t="shared" si="36"/>
        <v>11</v>
      </c>
      <c r="Q407" s="124">
        <f t="shared" si="37"/>
        <v>2020</v>
      </c>
      <c r="R407" s="124" t="str">
        <f t="shared" si="38"/>
        <v>Nov</v>
      </c>
    </row>
    <row r="408" spans="1:18" x14ac:dyDescent="0.25">
      <c r="A408" s="271" t="s">
        <v>325</v>
      </c>
      <c r="B408" s="7" t="s">
        <v>326</v>
      </c>
      <c r="D408" s="125">
        <f t="shared" si="35"/>
        <v>44145</v>
      </c>
      <c r="E408" s="194">
        <v>44174</v>
      </c>
      <c r="F408" s="10"/>
      <c r="G408" s="10"/>
      <c r="H408" s="7">
        <v>640</v>
      </c>
      <c r="J408" s="12"/>
      <c r="K408" s="12"/>
      <c r="L408" s="181">
        <v>107.3</v>
      </c>
      <c r="M408" s="181"/>
      <c r="N408" s="181"/>
      <c r="O408" s="181"/>
      <c r="P408" s="178">
        <f t="shared" si="36"/>
        <v>12</v>
      </c>
      <c r="Q408" s="124">
        <f t="shared" si="37"/>
        <v>2020</v>
      </c>
      <c r="R408" s="124" t="str">
        <f t="shared" si="38"/>
        <v>Dec</v>
      </c>
    </row>
    <row r="409" spans="1:18" x14ac:dyDescent="0.25">
      <c r="A409" s="271" t="s">
        <v>325</v>
      </c>
      <c r="B409" s="7" t="s">
        <v>326</v>
      </c>
      <c r="D409" s="125">
        <f t="shared" si="35"/>
        <v>44175</v>
      </c>
      <c r="E409" s="194">
        <v>44205</v>
      </c>
      <c r="F409" s="10"/>
      <c r="G409" s="10"/>
      <c r="H409" s="7">
        <v>840</v>
      </c>
      <c r="J409" s="12"/>
      <c r="K409" s="12"/>
      <c r="L409" s="181">
        <v>130.11000000000001</v>
      </c>
      <c r="M409" s="181"/>
      <c r="N409" s="181"/>
      <c r="O409" s="181"/>
      <c r="P409" s="178">
        <f t="shared" si="36"/>
        <v>1</v>
      </c>
      <c r="Q409" s="124">
        <f t="shared" si="37"/>
        <v>2021</v>
      </c>
      <c r="R409" s="124" t="str">
        <f t="shared" si="38"/>
        <v>Jan</v>
      </c>
    </row>
    <row r="410" spans="1:18" x14ac:dyDescent="0.25">
      <c r="A410" s="271" t="s">
        <v>325</v>
      </c>
      <c r="B410" s="7" t="s">
        <v>326</v>
      </c>
      <c r="D410" s="125">
        <f t="shared" si="35"/>
        <v>44206</v>
      </c>
      <c r="E410" s="194">
        <v>44236</v>
      </c>
      <c r="F410" s="10"/>
      <c r="G410" s="10"/>
      <c r="H410" s="7">
        <v>880</v>
      </c>
      <c r="J410" s="12"/>
      <c r="K410" s="12"/>
      <c r="L410" s="181">
        <v>139.31</v>
      </c>
      <c r="M410" s="181"/>
      <c r="N410" s="181"/>
      <c r="O410" s="181"/>
      <c r="P410" s="178">
        <f t="shared" si="36"/>
        <v>2</v>
      </c>
      <c r="Q410" s="124">
        <f t="shared" si="37"/>
        <v>2021</v>
      </c>
      <c r="R410" s="124" t="str">
        <f t="shared" si="38"/>
        <v>Feb</v>
      </c>
    </row>
    <row r="411" spans="1:18" x14ac:dyDescent="0.25">
      <c r="A411" s="271" t="s">
        <v>325</v>
      </c>
      <c r="B411" s="7" t="s">
        <v>326</v>
      </c>
      <c r="D411" s="125">
        <f t="shared" si="35"/>
        <v>44237</v>
      </c>
      <c r="E411" s="194">
        <v>44264</v>
      </c>
      <c r="F411" s="10"/>
      <c r="G411" s="10"/>
      <c r="H411" s="7">
        <v>240</v>
      </c>
      <c r="J411" s="12"/>
      <c r="K411" s="12"/>
      <c r="L411" s="181">
        <v>189.74</v>
      </c>
      <c r="M411" s="181"/>
      <c r="N411" s="181"/>
      <c r="O411" s="181"/>
      <c r="P411" s="178">
        <f t="shared" si="36"/>
        <v>3</v>
      </c>
      <c r="Q411" s="124">
        <f t="shared" si="37"/>
        <v>2021</v>
      </c>
      <c r="R411" s="124" t="str">
        <f t="shared" si="38"/>
        <v>Mar</v>
      </c>
    </row>
    <row r="412" spans="1:18" x14ac:dyDescent="0.25">
      <c r="A412" s="271" t="s">
        <v>325</v>
      </c>
      <c r="B412" s="7" t="s">
        <v>326</v>
      </c>
      <c r="D412" s="125">
        <f t="shared" si="35"/>
        <v>44265</v>
      </c>
      <c r="E412" s="194">
        <v>44295</v>
      </c>
      <c r="F412" s="10"/>
      <c r="G412" s="10"/>
      <c r="H412" s="7">
        <v>480</v>
      </c>
      <c r="J412" s="12"/>
      <c r="K412" s="12"/>
      <c r="L412" s="181">
        <v>86.28</v>
      </c>
      <c r="M412" s="181"/>
      <c r="N412" s="181"/>
      <c r="O412" s="181"/>
      <c r="P412" s="178">
        <f t="shared" si="36"/>
        <v>4</v>
      </c>
      <c r="Q412" s="124">
        <f t="shared" si="37"/>
        <v>2021</v>
      </c>
      <c r="R412" s="124" t="str">
        <f t="shared" si="38"/>
        <v>Apr</v>
      </c>
    </row>
    <row r="413" spans="1:18" x14ac:dyDescent="0.25">
      <c r="A413" s="271" t="s">
        <v>325</v>
      </c>
      <c r="B413" s="7" t="s">
        <v>326</v>
      </c>
      <c r="D413" s="125">
        <f t="shared" si="35"/>
        <v>44296</v>
      </c>
      <c r="E413" s="194">
        <v>44325</v>
      </c>
      <c r="F413" s="10"/>
      <c r="G413" s="10"/>
      <c r="H413" s="7">
        <v>200</v>
      </c>
      <c r="J413" s="12"/>
      <c r="K413" s="12"/>
      <c r="L413" s="181">
        <v>46.95</v>
      </c>
      <c r="M413" s="181"/>
      <c r="N413" s="181"/>
      <c r="O413" s="181"/>
      <c r="P413" s="178">
        <f t="shared" si="36"/>
        <v>5</v>
      </c>
      <c r="Q413" s="124">
        <f t="shared" si="37"/>
        <v>2021</v>
      </c>
      <c r="R413" s="124" t="str">
        <f t="shared" si="38"/>
        <v>May</v>
      </c>
    </row>
    <row r="414" spans="1:18" x14ac:dyDescent="0.25">
      <c r="A414" s="271" t="s">
        <v>325</v>
      </c>
      <c r="B414" s="7" t="s">
        <v>326</v>
      </c>
      <c r="D414" s="125">
        <f t="shared" si="35"/>
        <v>44326</v>
      </c>
      <c r="E414" s="194">
        <v>44356</v>
      </c>
      <c r="F414" s="10"/>
      <c r="G414" s="10"/>
      <c r="H414" s="7">
        <v>560</v>
      </c>
      <c r="J414" s="12"/>
      <c r="K414" s="12"/>
      <c r="L414" s="181">
        <v>143.59</v>
      </c>
      <c r="M414" s="181"/>
      <c r="N414" s="181"/>
      <c r="O414" s="181"/>
      <c r="P414" s="178">
        <f t="shared" si="36"/>
        <v>6</v>
      </c>
      <c r="Q414" s="124">
        <f t="shared" ref="Q414:Q534" si="39">YEAR(E414)</f>
        <v>2021</v>
      </c>
      <c r="R414" s="124" t="str">
        <f t="shared" si="38"/>
        <v>Jun</v>
      </c>
    </row>
    <row r="415" spans="1:18" x14ac:dyDescent="0.25">
      <c r="A415" s="271" t="s">
        <v>325</v>
      </c>
      <c r="B415" s="7" t="s">
        <v>326</v>
      </c>
      <c r="D415" s="125">
        <f t="shared" si="35"/>
        <v>44357</v>
      </c>
      <c r="E415" s="194">
        <v>44386</v>
      </c>
      <c r="F415" s="10"/>
      <c r="G415" s="10"/>
      <c r="H415" s="7">
        <v>520</v>
      </c>
      <c r="J415" s="12"/>
      <c r="K415" s="12"/>
      <c r="L415" s="181">
        <v>196.07</v>
      </c>
      <c r="M415" s="181"/>
      <c r="N415" s="181"/>
      <c r="O415" s="181"/>
      <c r="P415" s="178">
        <f t="shared" si="36"/>
        <v>7</v>
      </c>
      <c r="Q415" s="124">
        <f t="shared" si="39"/>
        <v>2021</v>
      </c>
      <c r="R415" s="124" t="str">
        <f t="shared" si="38"/>
        <v>Jul</v>
      </c>
    </row>
    <row r="416" spans="1:18" x14ac:dyDescent="0.25">
      <c r="A416" s="271" t="s">
        <v>325</v>
      </c>
      <c r="B416" s="7" t="s">
        <v>326</v>
      </c>
      <c r="D416" s="125">
        <f t="shared" si="35"/>
        <v>44387</v>
      </c>
      <c r="E416" s="194">
        <v>44417</v>
      </c>
      <c r="F416" s="10"/>
      <c r="G416" s="10"/>
      <c r="H416" s="7">
        <v>1800</v>
      </c>
      <c r="J416" s="12"/>
      <c r="K416" s="12"/>
      <c r="L416" s="181">
        <v>286.33999999999997</v>
      </c>
      <c r="M416" s="181"/>
      <c r="N416" s="181"/>
      <c r="O416" s="181"/>
      <c r="P416" s="178">
        <f t="shared" si="36"/>
        <v>8</v>
      </c>
      <c r="Q416" s="124">
        <f t="shared" si="39"/>
        <v>2021</v>
      </c>
      <c r="R416" s="124" t="str">
        <f t="shared" si="38"/>
        <v>Aug</v>
      </c>
    </row>
    <row r="417" spans="1:18" x14ac:dyDescent="0.25">
      <c r="A417" s="271" t="s">
        <v>325</v>
      </c>
      <c r="B417" s="7" t="s">
        <v>326</v>
      </c>
      <c r="D417" s="125">
        <f t="shared" si="35"/>
        <v>44418</v>
      </c>
      <c r="E417" s="194">
        <v>44448</v>
      </c>
      <c r="F417" s="10"/>
      <c r="G417" s="10"/>
      <c r="H417" s="7">
        <v>2320</v>
      </c>
      <c r="J417" s="12"/>
      <c r="K417" s="12"/>
      <c r="L417" s="181">
        <v>169.58</v>
      </c>
      <c r="M417" s="181"/>
      <c r="N417" s="181"/>
      <c r="O417" s="181"/>
      <c r="P417" s="178">
        <f t="shared" si="36"/>
        <v>9</v>
      </c>
      <c r="Q417" s="124">
        <f t="shared" si="39"/>
        <v>2021</v>
      </c>
      <c r="R417" s="124" t="str">
        <f t="shared" si="38"/>
        <v>Sep</v>
      </c>
    </row>
    <row r="418" spans="1:18" x14ac:dyDescent="0.25">
      <c r="A418" s="271" t="s">
        <v>325</v>
      </c>
      <c r="B418" s="7" t="s">
        <v>326</v>
      </c>
      <c r="D418" s="125">
        <f t="shared" si="35"/>
        <v>44449</v>
      </c>
      <c r="E418" s="194">
        <v>44478</v>
      </c>
      <c r="F418" s="10"/>
      <c r="G418" s="10"/>
      <c r="H418" s="7">
        <v>240</v>
      </c>
      <c r="J418" s="12"/>
      <c r="K418" s="12"/>
      <c r="L418" s="181">
        <v>227.15</v>
      </c>
      <c r="M418" s="181"/>
      <c r="N418" s="181"/>
      <c r="O418" s="181"/>
      <c r="P418" s="178">
        <f t="shared" si="36"/>
        <v>10</v>
      </c>
      <c r="Q418" s="124">
        <f t="shared" si="39"/>
        <v>2021</v>
      </c>
      <c r="R418" s="124" t="str">
        <f t="shared" si="38"/>
        <v>Oct</v>
      </c>
    </row>
    <row r="419" spans="1:18" x14ac:dyDescent="0.25">
      <c r="A419" s="271" t="s">
        <v>325</v>
      </c>
      <c r="B419" s="7" t="s">
        <v>326</v>
      </c>
      <c r="D419" s="125">
        <f t="shared" si="35"/>
        <v>44479</v>
      </c>
      <c r="E419" s="194">
        <v>44509</v>
      </c>
      <c r="F419" s="10"/>
      <c r="G419" s="10"/>
      <c r="H419" s="7">
        <v>680</v>
      </c>
      <c r="J419" s="12"/>
      <c r="K419" s="12"/>
      <c r="L419" s="181">
        <v>167.18</v>
      </c>
      <c r="M419" s="181"/>
      <c r="N419" s="181"/>
      <c r="O419" s="181"/>
      <c r="P419" s="178">
        <f t="shared" si="36"/>
        <v>11</v>
      </c>
      <c r="Q419" s="124">
        <f t="shared" si="39"/>
        <v>2021</v>
      </c>
      <c r="R419" s="124" t="str">
        <f t="shared" si="38"/>
        <v>Nov</v>
      </c>
    </row>
    <row r="420" spans="1:18" x14ac:dyDescent="0.25">
      <c r="A420" s="271" t="s">
        <v>325</v>
      </c>
      <c r="B420" s="7" t="s">
        <v>326</v>
      </c>
      <c r="D420" s="125">
        <f t="shared" si="35"/>
        <v>44510</v>
      </c>
      <c r="E420" s="194">
        <v>44539</v>
      </c>
      <c r="F420" s="10"/>
      <c r="G420" s="10"/>
      <c r="H420" s="7">
        <v>1280</v>
      </c>
      <c r="J420" s="12"/>
      <c r="K420" s="12"/>
      <c r="L420" s="181">
        <v>150.15</v>
      </c>
      <c r="M420" s="181"/>
      <c r="N420" s="181"/>
      <c r="O420" s="181"/>
      <c r="P420" s="178">
        <f t="shared" si="36"/>
        <v>12</v>
      </c>
      <c r="Q420" s="124">
        <f t="shared" si="39"/>
        <v>2021</v>
      </c>
      <c r="R420" s="124" t="str">
        <f t="shared" si="38"/>
        <v>Dec</v>
      </c>
    </row>
    <row r="421" spans="1:18" x14ac:dyDescent="0.25">
      <c r="A421" s="271" t="s">
        <v>325</v>
      </c>
      <c r="B421" s="7" t="s">
        <v>326</v>
      </c>
      <c r="D421" s="125">
        <f t="shared" si="35"/>
        <v>44540</v>
      </c>
      <c r="E421" s="194">
        <v>44570</v>
      </c>
      <c r="F421" s="10"/>
      <c r="G421" s="10"/>
      <c r="H421" s="7">
        <v>480</v>
      </c>
      <c r="J421" s="12"/>
      <c r="K421" s="12"/>
      <c r="L421" s="181">
        <v>97.66</v>
      </c>
      <c r="M421" s="181"/>
      <c r="N421" s="181"/>
      <c r="O421" s="181"/>
      <c r="P421" s="178">
        <f t="shared" si="36"/>
        <v>1</v>
      </c>
      <c r="Q421" s="124">
        <f t="shared" si="39"/>
        <v>2022</v>
      </c>
      <c r="R421" s="124" t="str">
        <f t="shared" si="38"/>
        <v>Jan</v>
      </c>
    </row>
    <row r="422" spans="1:18" x14ac:dyDescent="0.25">
      <c r="A422" s="271" t="s">
        <v>325</v>
      </c>
      <c r="B422" s="7" t="s">
        <v>326</v>
      </c>
      <c r="D422" s="125">
        <f t="shared" si="35"/>
        <v>44571</v>
      </c>
      <c r="E422" s="194">
        <v>44601</v>
      </c>
      <c r="F422" s="10"/>
      <c r="G422" s="10"/>
      <c r="H422" s="7">
        <v>520</v>
      </c>
      <c r="J422" s="12"/>
      <c r="K422" s="12"/>
      <c r="L422" s="181">
        <v>99.97</v>
      </c>
      <c r="M422" s="181"/>
      <c r="N422" s="181"/>
      <c r="O422" s="181"/>
      <c r="P422" s="178">
        <f t="shared" si="36"/>
        <v>2</v>
      </c>
      <c r="Q422" s="124">
        <f t="shared" si="39"/>
        <v>2022</v>
      </c>
      <c r="R422" s="124" t="str">
        <f t="shared" si="38"/>
        <v>Feb</v>
      </c>
    </row>
    <row r="423" spans="1:18" x14ac:dyDescent="0.25">
      <c r="A423" s="272" t="s">
        <v>305</v>
      </c>
      <c r="B423" s="7" t="s">
        <v>323</v>
      </c>
      <c r="C423" s="7" t="s">
        <v>301</v>
      </c>
      <c r="D423" s="125">
        <v>43441</v>
      </c>
      <c r="E423" s="194">
        <v>43474</v>
      </c>
      <c r="F423" s="10"/>
      <c r="G423" s="10"/>
      <c r="H423" s="7">
        <v>6181</v>
      </c>
      <c r="J423" s="12"/>
      <c r="K423" s="12"/>
      <c r="L423" s="181">
        <v>753.35</v>
      </c>
      <c r="M423" s="181"/>
      <c r="N423" s="181"/>
      <c r="O423" s="181"/>
      <c r="P423" s="178">
        <f t="shared" si="36"/>
        <v>1</v>
      </c>
      <c r="Q423" s="124">
        <f t="shared" si="39"/>
        <v>2019</v>
      </c>
      <c r="R423" s="124" t="str">
        <f t="shared" si="38"/>
        <v>Jan</v>
      </c>
    </row>
    <row r="424" spans="1:18" x14ac:dyDescent="0.25">
      <c r="A424" s="272" t="s">
        <v>305</v>
      </c>
      <c r="B424" s="7" t="s">
        <v>323</v>
      </c>
      <c r="C424" s="7" t="s">
        <v>301</v>
      </c>
      <c r="D424" s="125">
        <v>43474</v>
      </c>
      <c r="E424" s="194">
        <v>43503</v>
      </c>
      <c r="F424" s="10"/>
      <c r="G424" s="10"/>
      <c r="H424" s="7">
        <v>6012</v>
      </c>
      <c r="J424" s="12"/>
      <c r="K424" s="12"/>
      <c r="L424" s="181">
        <v>738.4</v>
      </c>
      <c r="M424" s="181"/>
      <c r="N424" s="181"/>
      <c r="O424" s="181"/>
      <c r="P424" s="178">
        <f t="shared" si="36"/>
        <v>2</v>
      </c>
      <c r="Q424" s="124">
        <f t="shared" si="39"/>
        <v>2019</v>
      </c>
      <c r="R424" s="124" t="str">
        <f t="shared" si="38"/>
        <v>Feb</v>
      </c>
    </row>
    <row r="425" spans="1:18" x14ac:dyDescent="0.25">
      <c r="A425" s="272" t="s">
        <v>305</v>
      </c>
      <c r="B425" s="7" t="s">
        <v>323</v>
      </c>
      <c r="C425" s="7" t="s">
        <v>301</v>
      </c>
      <c r="D425" s="125">
        <v>43503</v>
      </c>
      <c r="E425" s="194">
        <v>43532</v>
      </c>
      <c r="F425" s="10"/>
      <c r="G425" s="10"/>
      <c r="H425" s="7">
        <v>6204</v>
      </c>
      <c r="J425" s="12"/>
      <c r="K425" s="12"/>
      <c r="L425" s="181">
        <v>761.44</v>
      </c>
      <c r="M425" s="181"/>
      <c r="N425" s="181"/>
      <c r="O425" s="181"/>
      <c r="P425" s="178">
        <f t="shared" si="36"/>
        <v>3</v>
      </c>
      <c r="Q425" s="124">
        <f t="shared" si="39"/>
        <v>2019</v>
      </c>
      <c r="R425" s="124" t="str">
        <f t="shared" si="38"/>
        <v>Mar</v>
      </c>
    </row>
    <row r="426" spans="1:18" x14ac:dyDescent="0.25">
      <c r="A426" s="272" t="s">
        <v>305</v>
      </c>
      <c r="B426" s="7" t="s">
        <v>323</v>
      </c>
      <c r="C426" s="7" t="s">
        <v>301</v>
      </c>
      <c r="D426" s="125">
        <v>43532</v>
      </c>
      <c r="E426" s="194">
        <v>43563</v>
      </c>
      <c r="F426" s="10"/>
      <c r="G426" s="10"/>
      <c r="H426" s="7">
        <v>6260</v>
      </c>
      <c r="J426" s="12"/>
      <c r="K426" s="12"/>
      <c r="L426" s="181">
        <v>814.61</v>
      </c>
      <c r="M426" s="181"/>
      <c r="N426" s="181"/>
      <c r="O426" s="181"/>
      <c r="P426" s="178">
        <f t="shared" si="36"/>
        <v>4</v>
      </c>
      <c r="Q426" s="124">
        <f t="shared" si="39"/>
        <v>2019</v>
      </c>
      <c r="R426" s="124" t="str">
        <f t="shared" si="38"/>
        <v>Apr</v>
      </c>
    </row>
    <row r="427" spans="1:18" x14ac:dyDescent="0.25">
      <c r="A427" s="272" t="s">
        <v>305</v>
      </c>
      <c r="B427" s="7" t="s">
        <v>323</v>
      </c>
      <c r="C427" s="7" t="s">
        <v>301</v>
      </c>
      <c r="D427" s="125">
        <f>E426+1</f>
        <v>43564</v>
      </c>
      <c r="E427" s="194">
        <v>43593</v>
      </c>
      <c r="F427" s="10"/>
      <c r="G427" s="10"/>
      <c r="H427" s="7">
        <v>5449</v>
      </c>
      <c r="J427" s="12"/>
      <c r="K427" s="12"/>
      <c r="L427" s="181">
        <v>704.27</v>
      </c>
      <c r="M427" s="181"/>
      <c r="N427" s="181"/>
      <c r="O427" s="181"/>
      <c r="P427" s="178">
        <f t="shared" si="36"/>
        <v>5</v>
      </c>
      <c r="Q427" s="124">
        <f t="shared" si="39"/>
        <v>2019</v>
      </c>
      <c r="R427" s="124" t="str">
        <f t="shared" si="38"/>
        <v>May</v>
      </c>
    </row>
    <row r="428" spans="1:18" x14ac:dyDescent="0.25">
      <c r="A428" s="272" t="s">
        <v>305</v>
      </c>
      <c r="B428" s="7" t="s">
        <v>323</v>
      </c>
      <c r="C428" s="7" t="s">
        <v>301</v>
      </c>
      <c r="D428" s="125">
        <f t="shared" ref="D428:D435" si="40">E427+1</f>
        <v>43594</v>
      </c>
      <c r="E428" s="194">
        <v>43626</v>
      </c>
      <c r="F428" s="10"/>
      <c r="G428" s="10"/>
      <c r="H428" s="7">
        <v>1405</v>
      </c>
      <c r="J428" s="12"/>
      <c r="K428" s="12"/>
      <c r="L428" s="181">
        <v>261.24</v>
      </c>
      <c r="M428" s="181"/>
      <c r="N428" s="181"/>
      <c r="O428" s="181"/>
      <c r="P428" s="178">
        <f t="shared" si="36"/>
        <v>6</v>
      </c>
      <c r="Q428" s="124">
        <f t="shared" si="39"/>
        <v>2019</v>
      </c>
      <c r="R428" s="124" t="str">
        <f t="shared" si="38"/>
        <v>Jun</v>
      </c>
    </row>
    <row r="429" spans="1:18" x14ac:dyDescent="0.25">
      <c r="A429" s="272" t="s">
        <v>305</v>
      </c>
      <c r="B429" s="7" t="s">
        <v>323</v>
      </c>
      <c r="C429" s="7" t="s">
        <v>301</v>
      </c>
      <c r="D429" s="125">
        <f t="shared" si="40"/>
        <v>43627</v>
      </c>
      <c r="E429" s="194">
        <v>43656</v>
      </c>
      <c r="F429" s="10"/>
      <c r="G429" s="10"/>
      <c r="H429" s="7">
        <v>9832</v>
      </c>
      <c r="J429" s="12"/>
      <c r="K429" s="12"/>
      <c r="L429" s="181">
        <v>1432.09</v>
      </c>
      <c r="M429" s="181"/>
      <c r="N429" s="181"/>
      <c r="O429" s="181"/>
      <c r="P429" s="178">
        <f t="shared" si="36"/>
        <v>7</v>
      </c>
      <c r="Q429" s="124">
        <f t="shared" si="39"/>
        <v>2019</v>
      </c>
      <c r="R429" s="124" t="str">
        <f t="shared" si="38"/>
        <v>Jul</v>
      </c>
    </row>
    <row r="430" spans="1:18" x14ac:dyDescent="0.25">
      <c r="A430" s="272" t="s">
        <v>305</v>
      </c>
      <c r="B430" s="7" t="s">
        <v>323</v>
      </c>
      <c r="C430" s="7" t="s">
        <v>301</v>
      </c>
      <c r="D430" s="125">
        <f t="shared" si="40"/>
        <v>43657</v>
      </c>
      <c r="E430" s="194">
        <v>43686</v>
      </c>
      <c r="F430" s="10"/>
      <c r="G430" s="10"/>
      <c r="H430" s="7">
        <v>5505</v>
      </c>
      <c r="J430" s="12"/>
      <c r="K430" s="12"/>
      <c r="L430" s="181">
        <v>707.33</v>
      </c>
      <c r="M430" s="181"/>
      <c r="N430" s="181"/>
      <c r="O430" s="181"/>
      <c r="P430" s="178">
        <f t="shared" si="36"/>
        <v>8</v>
      </c>
      <c r="Q430" s="124">
        <f t="shared" si="39"/>
        <v>2019</v>
      </c>
      <c r="R430" s="124" t="str">
        <f t="shared" si="38"/>
        <v>Aug</v>
      </c>
    </row>
    <row r="431" spans="1:18" x14ac:dyDescent="0.25">
      <c r="A431" s="272" t="s">
        <v>305</v>
      </c>
      <c r="B431" s="7" t="s">
        <v>323</v>
      </c>
      <c r="C431" s="7" t="s">
        <v>301</v>
      </c>
      <c r="D431" s="125">
        <f t="shared" si="40"/>
        <v>43687</v>
      </c>
      <c r="E431" s="194">
        <v>43718</v>
      </c>
      <c r="F431" s="10"/>
      <c r="G431" s="10"/>
      <c r="H431" s="7">
        <v>5844</v>
      </c>
      <c r="J431" s="12"/>
      <c r="K431" s="12"/>
      <c r="L431" s="181">
        <v>739.95</v>
      </c>
      <c r="M431" s="181"/>
      <c r="N431" s="181"/>
      <c r="O431" s="181"/>
      <c r="P431" s="178">
        <f t="shared" si="36"/>
        <v>9</v>
      </c>
      <c r="Q431" s="124">
        <f t="shared" si="39"/>
        <v>2019</v>
      </c>
      <c r="R431" s="124" t="str">
        <f t="shared" si="38"/>
        <v>Sep</v>
      </c>
    </row>
    <row r="432" spans="1:18" x14ac:dyDescent="0.25">
      <c r="A432" s="272" t="s">
        <v>305</v>
      </c>
      <c r="B432" s="7" t="s">
        <v>323</v>
      </c>
      <c r="C432" s="7" t="s">
        <v>301</v>
      </c>
      <c r="D432" s="125">
        <f t="shared" si="40"/>
        <v>43719</v>
      </c>
      <c r="E432" s="194">
        <v>43746</v>
      </c>
      <c r="F432" s="10"/>
      <c r="G432" s="10"/>
      <c r="H432" s="7">
        <v>5057</v>
      </c>
      <c r="J432" s="12"/>
      <c r="K432" s="12"/>
      <c r="L432" s="181">
        <v>715.16</v>
      </c>
      <c r="M432" s="181"/>
      <c r="N432" s="181"/>
      <c r="O432" s="181"/>
      <c r="P432" s="178">
        <f t="shared" si="36"/>
        <v>10</v>
      </c>
      <c r="Q432" s="124">
        <f t="shared" si="39"/>
        <v>2019</v>
      </c>
      <c r="R432" s="124" t="str">
        <f t="shared" si="38"/>
        <v>Oct</v>
      </c>
    </row>
    <row r="433" spans="1:18" x14ac:dyDescent="0.25">
      <c r="A433" s="272" t="s">
        <v>305</v>
      </c>
      <c r="B433" s="7" t="s">
        <v>323</v>
      </c>
      <c r="C433" s="7" t="s">
        <v>301</v>
      </c>
      <c r="D433" s="125">
        <f t="shared" si="40"/>
        <v>43747</v>
      </c>
      <c r="E433" s="194">
        <v>43775</v>
      </c>
      <c r="F433" s="10"/>
      <c r="G433" s="10"/>
      <c r="H433" s="7">
        <v>5505</v>
      </c>
      <c r="J433" s="12"/>
      <c r="K433" s="12"/>
      <c r="L433" s="181">
        <v>703.1</v>
      </c>
      <c r="M433" s="181"/>
      <c r="N433" s="181"/>
      <c r="O433" s="181"/>
      <c r="P433" s="178">
        <f t="shared" si="36"/>
        <v>11</v>
      </c>
      <c r="Q433" s="124">
        <f t="shared" si="39"/>
        <v>2019</v>
      </c>
      <c r="R433" s="124" t="str">
        <f t="shared" si="38"/>
        <v>Nov</v>
      </c>
    </row>
    <row r="434" spans="1:18" x14ac:dyDescent="0.25">
      <c r="A434" s="272" t="s">
        <v>305</v>
      </c>
      <c r="B434" s="7" t="s">
        <v>323</v>
      </c>
      <c r="C434" s="7" t="s">
        <v>301</v>
      </c>
      <c r="D434" s="125">
        <f t="shared" si="40"/>
        <v>43776</v>
      </c>
      <c r="E434" s="194">
        <v>44174</v>
      </c>
      <c r="F434" s="10"/>
      <c r="G434" s="10"/>
      <c r="H434" s="7">
        <v>5309</v>
      </c>
      <c r="J434" s="12"/>
      <c r="K434" s="12"/>
      <c r="L434" s="181">
        <v>1393.7</v>
      </c>
      <c r="M434" s="181"/>
      <c r="N434" s="181"/>
      <c r="O434" s="181"/>
      <c r="P434" s="178">
        <f t="shared" si="36"/>
        <v>12</v>
      </c>
      <c r="Q434" s="124">
        <f t="shared" si="39"/>
        <v>2020</v>
      </c>
      <c r="R434" s="124" t="str">
        <f t="shared" si="38"/>
        <v>Dec</v>
      </c>
    </row>
    <row r="435" spans="1:18" x14ac:dyDescent="0.25">
      <c r="A435" s="272" t="s">
        <v>305</v>
      </c>
      <c r="B435" s="7" t="s">
        <v>323</v>
      </c>
      <c r="C435" s="7" t="s">
        <v>301</v>
      </c>
      <c r="D435" s="125">
        <f t="shared" si="40"/>
        <v>44175</v>
      </c>
      <c r="E435" s="194">
        <v>43839</v>
      </c>
      <c r="F435" s="10"/>
      <c r="G435" s="10"/>
      <c r="H435" s="7">
        <v>6301</v>
      </c>
      <c r="J435" s="12"/>
      <c r="K435" s="12"/>
      <c r="L435" s="181">
        <v>817.51</v>
      </c>
      <c r="M435" s="181"/>
      <c r="N435" s="181"/>
      <c r="O435" s="181"/>
      <c r="P435" s="178">
        <f t="shared" si="36"/>
        <v>1</v>
      </c>
      <c r="Q435" s="124">
        <f t="shared" si="39"/>
        <v>2020</v>
      </c>
      <c r="R435" s="124" t="str">
        <f t="shared" si="38"/>
        <v>Jan</v>
      </c>
    </row>
    <row r="436" spans="1:18" x14ac:dyDescent="0.25">
      <c r="A436" s="272" t="s">
        <v>305</v>
      </c>
      <c r="B436" s="7" t="s">
        <v>323</v>
      </c>
      <c r="C436" s="7" t="s">
        <v>301</v>
      </c>
      <c r="D436" s="125">
        <f t="shared" ref="D436:D458" si="41">E435+1</f>
        <v>43840</v>
      </c>
      <c r="E436" s="194">
        <v>43870</v>
      </c>
      <c r="F436" s="10"/>
      <c r="G436" s="10"/>
      <c r="H436" s="7">
        <v>5877</v>
      </c>
      <c r="J436" s="12"/>
      <c r="K436" s="12"/>
      <c r="L436" s="181">
        <v>770.57</v>
      </c>
      <c r="M436" s="181"/>
      <c r="N436" s="181"/>
      <c r="O436" s="181"/>
      <c r="P436" s="178">
        <f t="shared" ref="P436:P446" si="42">MONTH(E436)</f>
        <v>2</v>
      </c>
      <c r="Q436" s="124">
        <f t="shared" ref="Q436:Q446" si="43">YEAR(E436)</f>
        <v>2020</v>
      </c>
      <c r="R436" s="124" t="str">
        <f t="shared" ref="R436:R446" si="44">CHOOSE(P436,"Jan","Feb","Mar","Apr","May","Jun","Jul","Aug","Sep","Oct","Nov","Dec")</f>
        <v>Feb</v>
      </c>
    </row>
    <row r="437" spans="1:18" x14ac:dyDescent="0.25">
      <c r="A437" s="272" t="s">
        <v>305</v>
      </c>
      <c r="B437" s="7" t="s">
        <v>323</v>
      </c>
      <c r="C437" s="7" t="s">
        <v>301</v>
      </c>
      <c r="D437" s="125">
        <f t="shared" si="41"/>
        <v>43871</v>
      </c>
      <c r="E437" s="194">
        <v>43899</v>
      </c>
      <c r="F437" s="10"/>
      <c r="G437" s="10"/>
      <c r="H437" s="7">
        <v>5875</v>
      </c>
      <c r="J437" s="12"/>
      <c r="K437" s="12"/>
      <c r="L437" s="181">
        <v>803.19</v>
      </c>
      <c r="M437" s="181"/>
      <c r="N437" s="181"/>
      <c r="O437" s="181"/>
      <c r="P437" s="178">
        <f t="shared" si="42"/>
        <v>3</v>
      </c>
      <c r="Q437" s="124">
        <f t="shared" si="43"/>
        <v>2020</v>
      </c>
      <c r="R437" s="124" t="str">
        <f t="shared" si="44"/>
        <v>Mar</v>
      </c>
    </row>
    <row r="438" spans="1:18" x14ac:dyDescent="0.25">
      <c r="A438" s="272" t="s">
        <v>305</v>
      </c>
      <c r="B438" s="7" t="s">
        <v>323</v>
      </c>
      <c r="C438" s="7" t="s">
        <v>301</v>
      </c>
      <c r="D438" s="125">
        <f t="shared" si="41"/>
        <v>43900</v>
      </c>
      <c r="E438" s="194">
        <v>43930</v>
      </c>
      <c r="F438" s="10"/>
      <c r="G438" s="10"/>
      <c r="H438" s="7">
        <v>5756</v>
      </c>
      <c r="J438" s="12"/>
      <c r="K438" s="12"/>
      <c r="L438" s="181">
        <v>767.38</v>
      </c>
      <c r="M438" s="181"/>
      <c r="N438" s="181"/>
      <c r="O438" s="181"/>
      <c r="P438" s="178">
        <f t="shared" si="42"/>
        <v>4</v>
      </c>
      <c r="Q438" s="124">
        <f t="shared" si="43"/>
        <v>2020</v>
      </c>
      <c r="R438" s="124" t="str">
        <f t="shared" si="44"/>
        <v>Apr</v>
      </c>
    </row>
    <row r="439" spans="1:18" x14ac:dyDescent="0.25">
      <c r="A439" s="272" t="s">
        <v>305</v>
      </c>
      <c r="B439" s="7" t="s">
        <v>323</v>
      </c>
      <c r="C439" s="7" t="s">
        <v>301</v>
      </c>
      <c r="D439" s="125">
        <f t="shared" si="41"/>
        <v>43931</v>
      </c>
      <c r="E439" s="194">
        <v>43960</v>
      </c>
      <c r="F439" s="10"/>
      <c r="G439" s="10"/>
      <c r="H439" s="7">
        <v>5683</v>
      </c>
      <c r="J439" s="12"/>
      <c r="K439" s="12"/>
      <c r="L439" s="181">
        <v>775.87</v>
      </c>
      <c r="M439" s="181"/>
      <c r="N439" s="181"/>
      <c r="O439" s="181"/>
      <c r="P439" s="178">
        <f t="shared" si="42"/>
        <v>5</v>
      </c>
      <c r="Q439" s="124">
        <f t="shared" si="43"/>
        <v>2020</v>
      </c>
      <c r="R439" s="124" t="str">
        <f t="shared" si="44"/>
        <v>May</v>
      </c>
    </row>
    <row r="440" spans="1:18" x14ac:dyDescent="0.25">
      <c r="A440" s="272" t="s">
        <v>305</v>
      </c>
      <c r="B440" s="7" t="s">
        <v>323</v>
      </c>
      <c r="C440" s="7" t="s">
        <v>301</v>
      </c>
      <c r="D440" s="125">
        <f t="shared" si="41"/>
        <v>43961</v>
      </c>
      <c r="E440" s="194">
        <v>43991</v>
      </c>
      <c r="F440" s="10"/>
      <c r="G440" s="10"/>
      <c r="H440" s="7">
        <v>5107</v>
      </c>
      <c r="J440" s="12"/>
      <c r="K440" s="12"/>
      <c r="L440" s="181">
        <v>649.75</v>
      </c>
      <c r="M440" s="181"/>
      <c r="N440" s="181"/>
      <c r="O440" s="181"/>
      <c r="P440" s="178">
        <f t="shared" si="42"/>
        <v>6</v>
      </c>
      <c r="Q440" s="124">
        <f t="shared" si="43"/>
        <v>2020</v>
      </c>
      <c r="R440" s="124" t="str">
        <f t="shared" si="44"/>
        <v>Jun</v>
      </c>
    </row>
    <row r="441" spans="1:18" x14ac:dyDescent="0.25">
      <c r="A441" s="272" t="s">
        <v>305</v>
      </c>
      <c r="B441" s="7" t="s">
        <v>323</v>
      </c>
      <c r="C441" s="7" t="s">
        <v>301</v>
      </c>
      <c r="D441" s="125">
        <f t="shared" si="41"/>
        <v>43992</v>
      </c>
      <c r="E441" s="194">
        <v>44021</v>
      </c>
      <c r="F441" s="10"/>
      <c r="G441" s="10"/>
      <c r="H441" s="7">
        <v>4287</v>
      </c>
      <c r="J441" s="12"/>
      <c r="K441" s="12"/>
      <c r="L441" s="181">
        <v>541.48</v>
      </c>
      <c r="M441" s="181"/>
      <c r="N441" s="181"/>
      <c r="O441" s="181"/>
      <c r="P441" s="178">
        <f t="shared" si="42"/>
        <v>7</v>
      </c>
      <c r="Q441" s="124">
        <f t="shared" si="43"/>
        <v>2020</v>
      </c>
      <c r="R441" s="124" t="str">
        <f t="shared" si="44"/>
        <v>Jul</v>
      </c>
    </row>
    <row r="442" spans="1:18" x14ac:dyDescent="0.25">
      <c r="A442" s="272" t="s">
        <v>305</v>
      </c>
      <c r="B442" s="7" t="s">
        <v>323</v>
      </c>
      <c r="C442" s="7" t="s">
        <v>301</v>
      </c>
      <c r="D442" s="125">
        <f t="shared" si="41"/>
        <v>44022</v>
      </c>
      <c r="E442" s="194">
        <v>44052</v>
      </c>
      <c r="F442" s="10"/>
      <c r="G442" s="10"/>
      <c r="H442" s="7">
        <v>3759</v>
      </c>
      <c r="J442" s="12"/>
      <c r="K442" s="12"/>
      <c r="L442" s="181">
        <v>483.28</v>
      </c>
      <c r="M442" s="181"/>
      <c r="N442" s="181"/>
      <c r="O442" s="181"/>
      <c r="P442" s="178">
        <f t="shared" si="42"/>
        <v>8</v>
      </c>
      <c r="Q442" s="124">
        <f t="shared" si="43"/>
        <v>2020</v>
      </c>
      <c r="R442" s="124" t="str">
        <f t="shared" si="44"/>
        <v>Aug</v>
      </c>
    </row>
    <row r="443" spans="1:18" x14ac:dyDescent="0.25">
      <c r="A443" s="272" t="s">
        <v>305</v>
      </c>
      <c r="B443" s="7" t="s">
        <v>323</v>
      </c>
      <c r="C443" s="7" t="s">
        <v>301</v>
      </c>
      <c r="D443" s="125">
        <f t="shared" si="41"/>
        <v>44053</v>
      </c>
      <c r="E443" s="194">
        <v>44083</v>
      </c>
      <c r="F443" s="10"/>
      <c r="G443" s="10"/>
      <c r="H443" s="7">
        <v>4262</v>
      </c>
      <c r="J443" s="12"/>
      <c r="K443" s="12"/>
      <c r="L443" s="181">
        <v>475.31</v>
      </c>
      <c r="M443" s="181"/>
      <c r="N443" s="181"/>
      <c r="O443" s="181"/>
      <c r="P443" s="178">
        <f t="shared" si="42"/>
        <v>9</v>
      </c>
      <c r="Q443" s="124">
        <f t="shared" si="43"/>
        <v>2020</v>
      </c>
      <c r="R443" s="124" t="str">
        <f t="shared" si="44"/>
        <v>Sep</v>
      </c>
    </row>
    <row r="444" spans="1:18" x14ac:dyDescent="0.25">
      <c r="A444" s="272" t="s">
        <v>305</v>
      </c>
      <c r="B444" s="7" t="s">
        <v>323</v>
      </c>
      <c r="C444" s="7" t="s">
        <v>301</v>
      </c>
      <c r="D444" s="125">
        <f t="shared" si="41"/>
        <v>44084</v>
      </c>
      <c r="E444" s="194">
        <v>44113</v>
      </c>
      <c r="F444" s="10"/>
      <c r="G444" s="10"/>
      <c r="H444" s="7">
        <v>4228</v>
      </c>
      <c r="J444" s="12"/>
      <c r="K444" s="12"/>
      <c r="L444" s="181">
        <v>484.62</v>
      </c>
      <c r="M444" s="181"/>
      <c r="N444" s="181"/>
      <c r="O444" s="181"/>
      <c r="P444" s="178">
        <f t="shared" si="42"/>
        <v>10</v>
      </c>
      <c r="Q444" s="124">
        <f t="shared" si="43"/>
        <v>2020</v>
      </c>
      <c r="R444" s="124" t="str">
        <f t="shared" si="44"/>
        <v>Oct</v>
      </c>
    </row>
    <row r="445" spans="1:18" x14ac:dyDescent="0.25">
      <c r="A445" s="272" t="s">
        <v>305</v>
      </c>
      <c r="B445" s="7" t="s">
        <v>323</v>
      </c>
      <c r="C445" s="7" t="s">
        <v>301</v>
      </c>
      <c r="D445" s="125">
        <f t="shared" si="41"/>
        <v>44114</v>
      </c>
      <c r="E445" s="194">
        <v>44144</v>
      </c>
      <c r="F445" s="10"/>
      <c r="G445" s="10"/>
      <c r="H445" s="7">
        <v>5088</v>
      </c>
      <c r="J445" s="12"/>
      <c r="K445" s="12"/>
      <c r="L445" s="181">
        <v>591.16999999999996</v>
      </c>
      <c r="M445" s="181"/>
      <c r="N445" s="181"/>
      <c r="O445" s="181"/>
      <c r="P445" s="178">
        <f t="shared" si="42"/>
        <v>11</v>
      </c>
      <c r="Q445" s="124">
        <f t="shared" si="43"/>
        <v>2020</v>
      </c>
      <c r="R445" s="124" t="str">
        <f t="shared" si="44"/>
        <v>Nov</v>
      </c>
    </row>
    <row r="446" spans="1:18" x14ac:dyDescent="0.25">
      <c r="A446" s="272" t="s">
        <v>305</v>
      </c>
      <c r="B446" s="7" t="s">
        <v>323</v>
      </c>
      <c r="C446" s="7" t="s">
        <v>301</v>
      </c>
      <c r="D446" s="125">
        <f t="shared" si="41"/>
        <v>44145</v>
      </c>
      <c r="E446" s="194">
        <v>44174</v>
      </c>
      <c r="F446" s="10"/>
      <c r="G446" s="10"/>
      <c r="H446" s="7">
        <v>5957</v>
      </c>
      <c r="J446" s="12"/>
      <c r="K446" s="12"/>
      <c r="L446" s="181">
        <v>668.17</v>
      </c>
      <c r="M446" s="181"/>
      <c r="N446" s="181"/>
      <c r="O446" s="181"/>
      <c r="P446" s="178">
        <f t="shared" si="42"/>
        <v>12</v>
      </c>
      <c r="Q446" s="124">
        <f t="shared" si="43"/>
        <v>2020</v>
      </c>
      <c r="R446" s="124" t="str">
        <f t="shared" si="44"/>
        <v>Dec</v>
      </c>
    </row>
    <row r="447" spans="1:18" x14ac:dyDescent="0.25">
      <c r="A447" s="272" t="s">
        <v>305</v>
      </c>
      <c r="B447" s="7" t="s">
        <v>323</v>
      </c>
      <c r="C447" s="7" t="s">
        <v>301</v>
      </c>
      <c r="D447" s="125">
        <f t="shared" si="41"/>
        <v>44175</v>
      </c>
      <c r="E447" s="194">
        <v>44205</v>
      </c>
      <c r="F447" s="10"/>
      <c r="G447" s="10"/>
      <c r="H447" s="7">
        <v>5870</v>
      </c>
      <c r="J447" s="12"/>
      <c r="K447" s="12"/>
      <c r="L447" s="181">
        <v>644.16</v>
      </c>
      <c r="M447" s="181"/>
      <c r="N447" s="181"/>
      <c r="O447" s="181"/>
      <c r="P447" s="178">
        <f t="shared" ref="P447:P458" si="45">MONTH(E447)</f>
        <v>1</v>
      </c>
      <c r="Q447" s="124">
        <f t="shared" ref="Q447:Q458" si="46">YEAR(E447)</f>
        <v>2021</v>
      </c>
      <c r="R447" s="124" t="str">
        <f t="shared" ref="R447:R458" si="47">CHOOSE(P447,"Jan","Feb","Mar","Apr","May","Jun","Jul","Aug","Sep","Oct","Nov","Dec")</f>
        <v>Jan</v>
      </c>
    </row>
    <row r="448" spans="1:18" x14ac:dyDescent="0.25">
      <c r="A448" s="272" t="s">
        <v>305</v>
      </c>
      <c r="B448" s="7" t="s">
        <v>323</v>
      </c>
      <c r="C448" s="7" t="s">
        <v>301</v>
      </c>
      <c r="D448" s="125">
        <f t="shared" si="41"/>
        <v>44206</v>
      </c>
      <c r="E448" s="194">
        <v>44236</v>
      </c>
      <c r="F448" s="10"/>
      <c r="G448" s="10"/>
      <c r="H448" s="7">
        <v>6068</v>
      </c>
      <c r="J448" s="12"/>
      <c r="K448" s="12"/>
      <c r="L448" s="181">
        <v>663.65</v>
      </c>
      <c r="M448" s="181"/>
      <c r="N448" s="181"/>
      <c r="O448" s="181"/>
      <c r="P448" s="178">
        <f t="shared" si="45"/>
        <v>2</v>
      </c>
      <c r="Q448" s="124">
        <f t="shared" si="46"/>
        <v>2021</v>
      </c>
      <c r="R448" s="124" t="str">
        <f t="shared" si="47"/>
        <v>Feb</v>
      </c>
    </row>
    <row r="449" spans="1:18" x14ac:dyDescent="0.25">
      <c r="A449" s="272" t="s">
        <v>305</v>
      </c>
      <c r="B449" s="7" t="s">
        <v>323</v>
      </c>
      <c r="C449" s="7" t="s">
        <v>301</v>
      </c>
      <c r="D449" s="125">
        <f t="shared" si="41"/>
        <v>44237</v>
      </c>
      <c r="E449" s="194">
        <v>44264</v>
      </c>
      <c r="F449" s="10"/>
      <c r="G449" s="10"/>
      <c r="H449" s="7">
        <v>5736</v>
      </c>
      <c r="J449" s="12"/>
      <c r="K449" s="12"/>
      <c r="L449" s="181">
        <v>713.57</v>
      </c>
      <c r="M449" s="181"/>
      <c r="N449" s="181"/>
      <c r="O449" s="181"/>
      <c r="P449" s="178">
        <f t="shared" si="45"/>
        <v>3</v>
      </c>
      <c r="Q449" s="124">
        <f t="shared" si="46"/>
        <v>2021</v>
      </c>
      <c r="R449" s="124" t="str">
        <f t="shared" si="47"/>
        <v>Mar</v>
      </c>
    </row>
    <row r="450" spans="1:18" x14ac:dyDescent="0.25">
      <c r="A450" s="272" t="s">
        <v>305</v>
      </c>
      <c r="B450" s="7" t="s">
        <v>323</v>
      </c>
      <c r="C450" s="7" t="s">
        <v>301</v>
      </c>
      <c r="D450" s="125">
        <f t="shared" si="41"/>
        <v>44265</v>
      </c>
      <c r="E450" s="194">
        <v>44295</v>
      </c>
      <c r="F450" s="10"/>
      <c r="G450" s="10"/>
      <c r="H450" s="7">
        <v>5869</v>
      </c>
      <c r="J450" s="12"/>
      <c r="K450" s="12"/>
      <c r="L450" s="181">
        <v>643.74</v>
      </c>
      <c r="M450" s="181"/>
      <c r="N450" s="181"/>
      <c r="O450" s="181"/>
      <c r="P450" s="178">
        <f t="shared" si="45"/>
        <v>4</v>
      </c>
      <c r="Q450" s="124">
        <f t="shared" si="46"/>
        <v>2021</v>
      </c>
      <c r="R450" s="124" t="str">
        <f t="shared" si="47"/>
        <v>Apr</v>
      </c>
    </row>
    <row r="451" spans="1:18" x14ac:dyDescent="0.25">
      <c r="A451" s="272" t="s">
        <v>305</v>
      </c>
      <c r="B451" s="7" t="s">
        <v>323</v>
      </c>
      <c r="C451" s="7" t="s">
        <v>301</v>
      </c>
      <c r="D451" s="125">
        <f t="shared" si="41"/>
        <v>44296</v>
      </c>
      <c r="E451" s="194">
        <v>44325</v>
      </c>
      <c r="F451" s="10"/>
      <c r="G451" s="10"/>
      <c r="H451" s="7">
        <v>5302</v>
      </c>
      <c r="J451" s="12"/>
      <c r="K451" s="12"/>
      <c r="L451" s="181">
        <v>658.05</v>
      </c>
      <c r="M451" s="181"/>
      <c r="N451" s="181"/>
      <c r="O451" s="181"/>
      <c r="P451" s="178">
        <f t="shared" si="45"/>
        <v>5</v>
      </c>
      <c r="Q451" s="124">
        <f t="shared" si="46"/>
        <v>2021</v>
      </c>
      <c r="R451" s="124" t="str">
        <f t="shared" si="47"/>
        <v>May</v>
      </c>
    </row>
    <row r="452" spans="1:18" x14ac:dyDescent="0.25">
      <c r="A452" s="272" t="s">
        <v>305</v>
      </c>
      <c r="B452" s="7" t="s">
        <v>323</v>
      </c>
      <c r="C452" s="7" t="s">
        <v>301</v>
      </c>
      <c r="D452" s="125">
        <f t="shared" si="41"/>
        <v>44326</v>
      </c>
      <c r="E452" s="194">
        <v>44356</v>
      </c>
      <c r="F452" s="10"/>
      <c r="G452" s="10"/>
      <c r="H452" s="7">
        <v>3326</v>
      </c>
      <c r="J452" s="12"/>
      <c r="K452" s="12"/>
      <c r="L452" s="181">
        <v>474.33</v>
      </c>
      <c r="M452" s="181"/>
      <c r="N452" s="181"/>
      <c r="O452" s="181"/>
      <c r="P452" s="178">
        <f t="shared" si="45"/>
        <v>6</v>
      </c>
      <c r="Q452" s="124">
        <f t="shared" si="46"/>
        <v>2021</v>
      </c>
      <c r="R452" s="124" t="str">
        <f t="shared" si="47"/>
        <v>Jun</v>
      </c>
    </row>
    <row r="453" spans="1:18" x14ac:dyDescent="0.25">
      <c r="A453" s="272" t="s">
        <v>305</v>
      </c>
      <c r="B453" s="7" t="s">
        <v>323</v>
      </c>
      <c r="C453" s="7" t="s">
        <v>301</v>
      </c>
      <c r="D453" s="125">
        <f t="shared" si="41"/>
        <v>44357</v>
      </c>
      <c r="E453" s="194">
        <v>44386</v>
      </c>
      <c r="F453" s="10"/>
      <c r="G453" s="10"/>
      <c r="H453" s="7">
        <v>3334</v>
      </c>
      <c r="J453" s="12"/>
      <c r="K453" s="12"/>
      <c r="L453" s="181">
        <v>443.18</v>
      </c>
      <c r="M453" s="181"/>
      <c r="N453" s="181"/>
      <c r="O453" s="181"/>
      <c r="P453" s="178">
        <f t="shared" si="45"/>
        <v>7</v>
      </c>
      <c r="Q453" s="124">
        <f t="shared" si="46"/>
        <v>2021</v>
      </c>
      <c r="R453" s="124" t="str">
        <f t="shared" si="47"/>
        <v>Jul</v>
      </c>
    </row>
    <row r="454" spans="1:18" x14ac:dyDescent="0.25">
      <c r="A454" s="272" t="s">
        <v>305</v>
      </c>
      <c r="B454" s="7" t="s">
        <v>323</v>
      </c>
      <c r="C454" s="7" t="s">
        <v>301</v>
      </c>
      <c r="D454" s="125">
        <f t="shared" si="41"/>
        <v>44387</v>
      </c>
      <c r="E454" s="194">
        <v>44417</v>
      </c>
      <c r="F454" s="10"/>
      <c r="G454" s="10"/>
      <c r="H454" s="7">
        <v>3363</v>
      </c>
      <c r="J454" s="12"/>
      <c r="K454" s="12"/>
      <c r="L454" s="181">
        <v>438.58</v>
      </c>
      <c r="M454" s="181"/>
      <c r="N454" s="181"/>
      <c r="O454" s="181"/>
      <c r="P454" s="178">
        <f t="shared" si="45"/>
        <v>8</v>
      </c>
      <c r="Q454" s="124">
        <f t="shared" si="46"/>
        <v>2021</v>
      </c>
      <c r="R454" s="124" t="str">
        <f t="shared" si="47"/>
        <v>Aug</v>
      </c>
    </row>
    <row r="455" spans="1:18" x14ac:dyDescent="0.25">
      <c r="A455" s="272" t="s">
        <v>305</v>
      </c>
      <c r="B455" s="7" t="s">
        <v>323</v>
      </c>
      <c r="C455" s="7" t="s">
        <v>301</v>
      </c>
      <c r="D455" s="125">
        <f t="shared" si="41"/>
        <v>44418</v>
      </c>
      <c r="E455" s="194">
        <v>44448</v>
      </c>
      <c r="F455" s="10"/>
      <c r="G455" s="10"/>
      <c r="H455" s="7">
        <v>3737</v>
      </c>
      <c r="J455" s="12"/>
      <c r="K455" s="12"/>
      <c r="L455" s="181">
        <v>397.42</v>
      </c>
      <c r="M455" s="181"/>
      <c r="N455" s="181"/>
      <c r="O455" s="181"/>
      <c r="P455" s="178">
        <f t="shared" si="45"/>
        <v>9</v>
      </c>
      <c r="Q455" s="124">
        <f t="shared" si="46"/>
        <v>2021</v>
      </c>
      <c r="R455" s="124" t="str">
        <f t="shared" si="47"/>
        <v>Sep</v>
      </c>
    </row>
    <row r="456" spans="1:18" x14ac:dyDescent="0.25">
      <c r="A456" s="272" t="s">
        <v>305</v>
      </c>
      <c r="B456" s="7" t="s">
        <v>323</v>
      </c>
      <c r="C456" s="7" t="s">
        <v>301</v>
      </c>
      <c r="D456" s="125">
        <f t="shared" si="41"/>
        <v>44449</v>
      </c>
      <c r="E456" s="194">
        <v>44478</v>
      </c>
      <c r="F456" s="10"/>
      <c r="G456" s="10"/>
      <c r="H456" s="7">
        <v>3315</v>
      </c>
      <c r="J456" s="12"/>
      <c r="K456" s="12"/>
      <c r="L456" s="181">
        <v>380.48</v>
      </c>
      <c r="M456" s="181"/>
      <c r="N456" s="181"/>
      <c r="O456" s="181"/>
      <c r="P456" s="178">
        <f t="shared" si="45"/>
        <v>10</v>
      </c>
      <c r="Q456" s="124">
        <f t="shared" si="46"/>
        <v>2021</v>
      </c>
      <c r="R456" s="124" t="str">
        <f t="shared" si="47"/>
        <v>Oct</v>
      </c>
    </row>
    <row r="457" spans="1:18" x14ac:dyDescent="0.25">
      <c r="A457" s="272" t="s">
        <v>305</v>
      </c>
      <c r="B457" s="7" t="s">
        <v>323</v>
      </c>
      <c r="C457" s="7" t="s">
        <v>301</v>
      </c>
      <c r="D457" s="125">
        <f t="shared" si="41"/>
        <v>44479</v>
      </c>
      <c r="E457" s="194">
        <v>44509</v>
      </c>
      <c r="F457" s="10"/>
      <c r="G457" s="10"/>
      <c r="H457" s="7">
        <v>4129</v>
      </c>
      <c r="J457" s="12"/>
      <c r="K457" s="12"/>
      <c r="L457" s="181">
        <v>504.55</v>
      </c>
      <c r="M457" s="181"/>
      <c r="N457" s="181"/>
      <c r="O457" s="181"/>
      <c r="P457" s="178">
        <f t="shared" si="45"/>
        <v>11</v>
      </c>
      <c r="Q457" s="124">
        <f t="shared" si="46"/>
        <v>2021</v>
      </c>
      <c r="R457" s="124" t="str">
        <f t="shared" si="47"/>
        <v>Nov</v>
      </c>
    </row>
    <row r="458" spans="1:18" x14ac:dyDescent="0.25">
      <c r="A458" s="272" t="s">
        <v>305</v>
      </c>
      <c r="B458" s="7" t="s">
        <v>323</v>
      </c>
      <c r="C458" s="7" t="s">
        <v>301</v>
      </c>
      <c r="D458" s="125">
        <f t="shared" si="41"/>
        <v>44510</v>
      </c>
      <c r="E458" s="194">
        <v>44539</v>
      </c>
      <c r="F458" s="10"/>
      <c r="G458" s="10"/>
      <c r="H458" s="7">
        <v>4659</v>
      </c>
      <c r="J458" s="12"/>
      <c r="K458" s="12"/>
      <c r="L458" s="181">
        <v>526.23</v>
      </c>
      <c r="M458" s="181"/>
      <c r="N458" s="181"/>
      <c r="O458" s="181"/>
      <c r="P458" s="178">
        <f t="shared" si="45"/>
        <v>12</v>
      </c>
      <c r="Q458" s="124">
        <f t="shared" si="46"/>
        <v>2021</v>
      </c>
      <c r="R458" s="124" t="str">
        <f t="shared" si="47"/>
        <v>Dec</v>
      </c>
    </row>
    <row r="459" spans="1:18" x14ac:dyDescent="0.25">
      <c r="A459" s="271">
        <v>7318734107</v>
      </c>
      <c r="B459" s="7" t="s">
        <v>281</v>
      </c>
      <c r="C459" s="7" t="s">
        <v>329</v>
      </c>
      <c r="D459" s="126">
        <v>43462</v>
      </c>
      <c r="E459" s="194">
        <v>43494</v>
      </c>
      <c r="F459" s="10"/>
      <c r="G459" s="10"/>
      <c r="H459" s="7">
        <v>15</v>
      </c>
      <c r="J459" s="12"/>
      <c r="K459" s="12"/>
      <c r="L459" s="181">
        <v>22.49</v>
      </c>
      <c r="M459" s="181"/>
      <c r="N459" s="181"/>
      <c r="O459" s="181"/>
      <c r="P459" s="178">
        <f t="shared" si="36"/>
        <v>1</v>
      </c>
      <c r="Q459" s="124">
        <f t="shared" si="39"/>
        <v>2019</v>
      </c>
      <c r="R459" s="124" t="str">
        <f t="shared" si="38"/>
        <v>Jan</v>
      </c>
    </row>
    <row r="460" spans="1:18" x14ac:dyDescent="0.25">
      <c r="A460" s="271">
        <v>7318734107</v>
      </c>
      <c r="B460" s="7" t="s">
        <v>281</v>
      </c>
      <c r="C460" s="7" t="s">
        <v>329</v>
      </c>
      <c r="D460" s="125">
        <f>E459+1</f>
        <v>43495</v>
      </c>
      <c r="E460" s="194">
        <v>43523</v>
      </c>
      <c r="F460" s="10"/>
      <c r="G460" s="10"/>
      <c r="H460" s="7">
        <v>15</v>
      </c>
      <c r="J460" s="12"/>
      <c r="K460" s="12"/>
      <c r="L460" s="181">
        <v>22.48</v>
      </c>
      <c r="M460" s="181"/>
      <c r="N460" s="181"/>
      <c r="O460" s="181"/>
      <c r="P460" s="178">
        <f t="shared" si="36"/>
        <v>2</v>
      </c>
      <c r="Q460" s="124">
        <f t="shared" si="39"/>
        <v>2019</v>
      </c>
      <c r="R460" s="124" t="str">
        <f t="shared" si="38"/>
        <v>Feb</v>
      </c>
    </row>
    <row r="461" spans="1:18" x14ac:dyDescent="0.25">
      <c r="A461" s="271">
        <v>7318734107</v>
      </c>
      <c r="B461" s="7" t="s">
        <v>281</v>
      </c>
      <c r="C461" s="7" t="s">
        <v>329</v>
      </c>
      <c r="D461" s="125">
        <f t="shared" ref="D461:D471" si="48">E460+1</f>
        <v>43524</v>
      </c>
      <c r="E461" s="194">
        <v>43552</v>
      </c>
      <c r="F461" s="10"/>
      <c r="G461" s="10"/>
      <c r="H461" s="7">
        <v>15</v>
      </c>
      <c r="J461" s="12"/>
      <c r="K461" s="12"/>
      <c r="L461" s="181">
        <v>22.38</v>
      </c>
      <c r="M461" s="181"/>
      <c r="N461" s="181"/>
      <c r="O461" s="181"/>
      <c r="P461" s="178">
        <f t="shared" si="36"/>
        <v>3</v>
      </c>
      <c r="Q461" s="124">
        <f t="shared" si="39"/>
        <v>2019</v>
      </c>
      <c r="R461" s="124" t="str">
        <f t="shared" si="38"/>
        <v>Mar</v>
      </c>
    </row>
    <row r="462" spans="1:18" x14ac:dyDescent="0.25">
      <c r="A462" s="271">
        <v>7318734107</v>
      </c>
      <c r="B462" s="7" t="s">
        <v>281</v>
      </c>
      <c r="C462" s="7" t="s">
        <v>329</v>
      </c>
      <c r="D462" s="125">
        <f t="shared" si="48"/>
        <v>43553</v>
      </c>
      <c r="E462" s="194">
        <v>43584</v>
      </c>
      <c r="F462" s="10"/>
      <c r="G462" s="10"/>
      <c r="H462" s="7">
        <v>15</v>
      </c>
      <c r="J462" s="12"/>
      <c r="K462" s="12"/>
      <c r="L462" s="181">
        <v>23.44</v>
      </c>
      <c r="M462" s="181"/>
      <c r="N462" s="181"/>
      <c r="O462" s="181"/>
      <c r="P462" s="178">
        <f t="shared" si="36"/>
        <v>4</v>
      </c>
      <c r="Q462" s="124">
        <f t="shared" si="39"/>
        <v>2019</v>
      </c>
      <c r="R462" s="124" t="str">
        <f t="shared" si="38"/>
        <v>Apr</v>
      </c>
    </row>
    <row r="463" spans="1:18" x14ac:dyDescent="0.25">
      <c r="A463" s="271">
        <v>7318734107</v>
      </c>
      <c r="B463" s="7" t="s">
        <v>281</v>
      </c>
      <c r="C463" s="7" t="s">
        <v>329</v>
      </c>
      <c r="D463" s="125">
        <f t="shared" si="48"/>
        <v>43585</v>
      </c>
      <c r="E463" s="194">
        <v>43615</v>
      </c>
      <c r="F463" s="10"/>
      <c r="G463" s="10"/>
      <c r="H463" s="7">
        <v>15</v>
      </c>
      <c r="J463" s="12"/>
      <c r="K463" s="12"/>
      <c r="L463" s="181">
        <v>23.26</v>
      </c>
      <c r="M463" s="181"/>
      <c r="N463" s="181"/>
      <c r="O463" s="181"/>
      <c r="P463" s="178">
        <f t="shared" si="36"/>
        <v>5</v>
      </c>
      <c r="Q463" s="124">
        <f t="shared" si="39"/>
        <v>2019</v>
      </c>
      <c r="R463" s="124" t="str">
        <f t="shared" si="38"/>
        <v>May</v>
      </c>
    </row>
    <row r="464" spans="1:18" x14ac:dyDescent="0.25">
      <c r="A464" s="271">
        <v>7318734107</v>
      </c>
      <c r="B464" s="7" t="s">
        <v>281</v>
      </c>
      <c r="C464" s="7" t="s">
        <v>329</v>
      </c>
      <c r="D464" s="125">
        <f t="shared" si="48"/>
        <v>43616</v>
      </c>
      <c r="E464" s="194">
        <v>43637</v>
      </c>
      <c r="F464" s="10"/>
      <c r="G464" s="10"/>
      <c r="H464" s="7">
        <v>15</v>
      </c>
      <c r="J464" s="12"/>
      <c r="K464" s="12"/>
      <c r="L464" s="181">
        <v>22.78</v>
      </c>
      <c r="M464" s="181"/>
      <c r="N464" s="181"/>
      <c r="O464" s="181"/>
      <c r="P464" s="178">
        <f t="shared" si="36"/>
        <v>6</v>
      </c>
      <c r="Q464" s="124">
        <f t="shared" si="39"/>
        <v>2019</v>
      </c>
      <c r="R464" s="124" t="str">
        <f t="shared" si="38"/>
        <v>Jun</v>
      </c>
    </row>
    <row r="465" spans="1:18" x14ac:dyDescent="0.25">
      <c r="A465" s="271">
        <v>7318734107</v>
      </c>
      <c r="B465" s="7" t="s">
        <v>281</v>
      </c>
      <c r="C465" s="7" t="s">
        <v>329</v>
      </c>
      <c r="D465" s="125">
        <f t="shared" si="48"/>
        <v>43638</v>
      </c>
      <c r="E465" s="194">
        <v>43676</v>
      </c>
      <c r="F465" s="10"/>
      <c r="G465" s="10"/>
      <c r="H465" s="7">
        <v>15</v>
      </c>
      <c r="I465" s="12"/>
      <c r="J465" s="12"/>
      <c r="K465" s="12"/>
      <c r="L465" s="181">
        <v>23.43</v>
      </c>
      <c r="M465" s="181"/>
      <c r="N465" s="181"/>
      <c r="O465" s="181"/>
      <c r="P465" s="178">
        <f t="shared" si="36"/>
        <v>7</v>
      </c>
      <c r="Q465" s="124">
        <f t="shared" si="39"/>
        <v>2019</v>
      </c>
      <c r="R465" s="124" t="str">
        <f t="shared" si="38"/>
        <v>Jul</v>
      </c>
    </row>
    <row r="466" spans="1:18" x14ac:dyDescent="0.25">
      <c r="A466" s="271">
        <v>7318734107</v>
      </c>
      <c r="B466" s="7" t="s">
        <v>281</v>
      </c>
      <c r="C466" s="7" t="s">
        <v>329</v>
      </c>
      <c r="D466" s="125">
        <f t="shared" si="48"/>
        <v>43677</v>
      </c>
      <c r="E466" s="194">
        <v>43706</v>
      </c>
      <c r="F466" s="10"/>
      <c r="G466" s="10"/>
      <c r="H466" s="7">
        <v>15</v>
      </c>
      <c r="I466" s="12"/>
      <c r="J466" s="12"/>
      <c r="K466" s="12"/>
      <c r="L466" s="181">
        <v>22.42</v>
      </c>
      <c r="M466" s="181"/>
      <c r="N466" s="181"/>
      <c r="O466" s="181"/>
      <c r="P466" s="178">
        <f t="shared" si="36"/>
        <v>8</v>
      </c>
      <c r="Q466" s="124">
        <f t="shared" si="39"/>
        <v>2019</v>
      </c>
      <c r="R466" s="124" t="str">
        <f t="shared" si="38"/>
        <v>Aug</v>
      </c>
    </row>
    <row r="467" spans="1:18" x14ac:dyDescent="0.25">
      <c r="A467" s="271">
        <v>7318734107</v>
      </c>
      <c r="B467" s="7" t="s">
        <v>281</v>
      </c>
      <c r="C467" s="7" t="s">
        <v>329</v>
      </c>
      <c r="D467" s="125">
        <f t="shared" si="48"/>
        <v>43707</v>
      </c>
      <c r="E467" s="194">
        <v>43735</v>
      </c>
      <c r="F467" s="10"/>
      <c r="G467" s="10"/>
      <c r="H467" s="7">
        <v>15</v>
      </c>
      <c r="I467" s="12"/>
      <c r="J467" s="12"/>
      <c r="K467" s="12"/>
      <c r="L467" s="181">
        <v>22.37</v>
      </c>
      <c r="M467" s="181"/>
      <c r="N467" s="181"/>
      <c r="O467" s="181"/>
      <c r="P467" s="178">
        <f t="shared" si="36"/>
        <v>9</v>
      </c>
      <c r="Q467" s="124">
        <f t="shared" si="39"/>
        <v>2019</v>
      </c>
      <c r="R467" s="124" t="str">
        <f t="shared" si="38"/>
        <v>Sep</v>
      </c>
    </row>
    <row r="468" spans="1:18" x14ac:dyDescent="0.25">
      <c r="A468" s="271">
        <v>7318734107</v>
      </c>
      <c r="B468" s="7" t="s">
        <v>281</v>
      </c>
      <c r="C468" s="7" t="s">
        <v>329</v>
      </c>
      <c r="D468" s="125">
        <f t="shared" si="48"/>
        <v>43736</v>
      </c>
      <c r="E468" s="194">
        <v>43766</v>
      </c>
      <c r="F468" s="10"/>
      <c r="G468" s="10"/>
      <c r="H468" s="7">
        <v>15</v>
      </c>
      <c r="I468" s="12"/>
      <c r="J468" s="12"/>
      <c r="K468" s="12"/>
      <c r="L468" s="181">
        <v>22.3</v>
      </c>
      <c r="M468" s="181"/>
      <c r="N468" s="181"/>
      <c r="O468" s="181"/>
      <c r="P468" s="178">
        <f t="shared" si="36"/>
        <v>10</v>
      </c>
      <c r="Q468" s="124">
        <f t="shared" si="39"/>
        <v>2019</v>
      </c>
      <c r="R468" s="124" t="str">
        <f t="shared" si="38"/>
        <v>Oct</v>
      </c>
    </row>
    <row r="469" spans="1:18" x14ac:dyDescent="0.25">
      <c r="A469" s="271">
        <v>7318734107</v>
      </c>
      <c r="B469" s="7" t="s">
        <v>281</v>
      </c>
      <c r="C469" s="7" t="s">
        <v>329</v>
      </c>
      <c r="D469" s="125">
        <f t="shared" si="48"/>
        <v>43767</v>
      </c>
      <c r="E469" s="194">
        <v>43795</v>
      </c>
      <c r="F469" s="10"/>
      <c r="G469" s="10"/>
      <c r="H469" s="7">
        <v>15</v>
      </c>
      <c r="I469" s="12"/>
      <c r="J469" s="12"/>
      <c r="K469" s="12"/>
      <c r="L469" s="181">
        <v>22.32</v>
      </c>
      <c r="M469" s="181"/>
      <c r="N469" s="181"/>
      <c r="O469" s="181"/>
      <c r="P469" s="178">
        <f t="shared" si="36"/>
        <v>11</v>
      </c>
      <c r="Q469" s="124">
        <f t="shared" si="39"/>
        <v>2019</v>
      </c>
      <c r="R469" s="124" t="str">
        <f t="shared" si="38"/>
        <v>Nov</v>
      </c>
    </row>
    <row r="470" spans="1:18" x14ac:dyDescent="0.25">
      <c r="A470" s="271">
        <v>7318734107</v>
      </c>
      <c r="B470" s="7" t="s">
        <v>281</v>
      </c>
      <c r="C470" s="7" t="s">
        <v>329</v>
      </c>
      <c r="D470" s="125">
        <f t="shared" si="48"/>
        <v>43796</v>
      </c>
      <c r="E470" s="194">
        <v>43829</v>
      </c>
      <c r="F470" s="10"/>
      <c r="G470" s="10"/>
      <c r="H470" s="7">
        <v>15</v>
      </c>
      <c r="I470" s="12"/>
      <c r="J470" s="12"/>
      <c r="K470" s="12"/>
      <c r="L470" s="181">
        <v>22.33</v>
      </c>
      <c r="M470" s="181"/>
      <c r="N470" s="181"/>
      <c r="O470" s="181"/>
      <c r="P470" s="178">
        <f t="shared" si="36"/>
        <v>12</v>
      </c>
      <c r="Q470" s="124">
        <f t="shared" si="39"/>
        <v>2019</v>
      </c>
      <c r="R470" s="124" t="str">
        <f t="shared" si="38"/>
        <v>Dec</v>
      </c>
    </row>
    <row r="471" spans="1:18" x14ac:dyDescent="0.25">
      <c r="A471" s="271">
        <v>7318734107</v>
      </c>
      <c r="B471" s="7" t="s">
        <v>281</v>
      </c>
      <c r="C471" s="7" t="s">
        <v>329</v>
      </c>
      <c r="D471" s="125">
        <f t="shared" si="48"/>
        <v>43830</v>
      </c>
      <c r="E471" s="194">
        <v>43859</v>
      </c>
      <c r="F471" s="10"/>
      <c r="G471" s="10"/>
      <c r="H471" s="7">
        <v>15</v>
      </c>
      <c r="I471" s="12"/>
      <c r="J471" s="12"/>
      <c r="K471" s="12"/>
      <c r="L471" s="181">
        <v>22.32</v>
      </c>
      <c r="M471" s="181"/>
      <c r="N471" s="181"/>
      <c r="O471" s="181"/>
      <c r="P471" s="178">
        <f t="shared" si="36"/>
        <v>1</v>
      </c>
      <c r="Q471" s="124">
        <f t="shared" si="39"/>
        <v>2020</v>
      </c>
      <c r="R471" s="124" t="str">
        <f t="shared" si="38"/>
        <v>Jan</v>
      </c>
    </row>
    <row r="472" spans="1:18" x14ac:dyDescent="0.25">
      <c r="A472" s="271">
        <v>7318734107</v>
      </c>
      <c r="B472" s="7" t="s">
        <v>281</v>
      </c>
      <c r="C472" s="7" t="s">
        <v>329</v>
      </c>
      <c r="D472" s="125">
        <f t="shared" ref="D472:D494" si="49">E471+1</f>
        <v>43860</v>
      </c>
      <c r="E472" s="194">
        <v>43890</v>
      </c>
      <c r="F472" s="10"/>
      <c r="G472" s="10"/>
      <c r="H472" s="7">
        <v>15</v>
      </c>
      <c r="I472" s="12"/>
      <c r="J472" s="12"/>
      <c r="K472" s="12"/>
      <c r="L472" s="181">
        <v>22.32</v>
      </c>
      <c r="M472" s="181"/>
      <c r="N472" s="181"/>
      <c r="O472" s="181"/>
      <c r="P472" s="178">
        <f t="shared" ref="P472:P494" si="50">MONTH(E472)</f>
        <v>2</v>
      </c>
      <c r="Q472" s="124">
        <f t="shared" ref="Q472:Q494" si="51">YEAR(E472)</f>
        <v>2020</v>
      </c>
      <c r="R472" s="124" t="str">
        <f t="shared" ref="R472:R494" si="52">CHOOSE(P472,"Jan","Feb","Mar","Apr","May","Jun","Jul","Aug","Sep","Oct","Nov","Dec")</f>
        <v>Feb</v>
      </c>
    </row>
    <row r="473" spans="1:18" x14ac:dyDescent="0.25">
      <c r="A473" s="271">
        <v>7318734107</v>
      </c>
      <c r="B473" s="7" t="s">
        <v>281</v>
      </c>
      <c r="C473" s="7" t="s">
        <v>329</v>
      </c>
      <c r="D473" s="125">
        <f t="shared" si="49"/>
        <v>43891</v>
      </c>
      <c r="E473" s="194">
        <v>43919</v>
      </c>
      <c r="F473" s="10"/>
      <c r="G473" s="10"/>
      <c r="H473" s="7">
        <v>15</v>
      </c>
      <c r="I473" s="12"/>
      <c r="J473" s="12"/>
      <c r="K473" s="12"/>
      <c r="L473" s="181">
        <v>22.32</v>
      </c>
      <c r="M473" s="181"/>
      <c r="N473" s="181"/>
      <c r="O473" s="181"/>
      <c r="P473" s="178">
        <f t="shared" si="50"/>
        <v>3</v>
      </c>
      <c r="Q473" s="124">
        <f t="shared" si="51"/>
        <v>2020</v>
      </c>
      <c r="R473" s="124" t="str">
        <f t="shared" si="52"/>
        <v>Mar</v>
      </c>
    </row>
    <row r="474" spans="1:18" x14ac:dyDescent="0.25">
      <c r="A474" s="271">
        <v>7318734107</v>
      </c>
      <c r="B474" s="7" t="s">
        <v>281</v>
      </c>
      <c r="C474" s="7" t="s">
        <v>329</v>
      </c>
      <c r="D474" s="125">
        <f t="shared" si="49"/>
        <v>43920</v>
      </c>
      <c r="E474" s="194">
        <v>43950</v>
      </c>
      <c r="F474" s="10"/>
      <c r="G474" s="10"/>
      <c r="H474" s="7">
        <v>15</v>
      </c>
      <c r="I474" s="12"/>
      <c r="J474" s="12"/>
      <c r="K474" s="12"/>
      <c r="L474" s="181">
        <v>22.32</v>
      </c>
      <c r="M474" s="181"/>
      <c r="N474" s="181"/>
      <c r="O474" s="181"/>
      <c r="P474" s="178">
        <f t="shared" si="50"/>
        <v>4</v>
      </c>
      <c r="Q474" s="124">
        <f t="shared" si="51"/>
        <v>2020</v>
      </c>
      <c r="R474" s="124" t="str">
        <f t="shared" si="52"/>
        <v>Apr</v>
      </c>
    </row>
    <row r="475" spans="1:18" x14ac:dyDescent="0.25">
      <c r="A475" s="271">
        <v>7318734107</v>
      </c>
      <c r="B475" s="7" t="s">
        <v>281</v>
      </c>
      <c r="C475" s="7" t="s">
        <v>329</v>
      </c>
      <c r="D475" s="125">
        <f t="shared" si="49"/>
        <v>43951</v>
      </c>
      <c r="E475" s="194">
        <v>43980</v>
      </c>
      <c r="F475" s="10"/>
      <c r="G475" s="10"/>
      <c r="H475" s="7">
        <v>15</v>
      </c>
      <c r="I475" s="12"/>
      <c r="J475" s="12"/>
      <c r="K475" s="12"/>
      <c r="L475" s="181">
        <v>22.32</v>
      </c>
      <c r="M475" s="181"/>
      <c r="N475" s="181"/>
      <c r="O475" s="181"/>
      <c r="P475" s="178">
        <f t="shared" si="50"/>
        <v>5</v>
      </c>
      <c r="Q475" s="124">
        <f t="shared" si="51"/>
        <v>2020</v>
      </c>
      <c r="R475" s="124" t="str">
        <f t="shared" si="52"/>
        <v>May</v>
      </c>
    </row>
    <row r="476" spans="1:18" x14ac:dyDescent="0.25">
      <c r="A476" s="271">
        <v>7318734107</v>
      </c>
      <c r="B476" s="7" t="s">
        <v>281</v>
      </c>
      <c r="C476" s="7" t="s">
        <v>329</v>
      </c>
      <c r="D476" s="125">
        <f t="shared" si="49"/>
        <v>43981</v>
      </c>
      <c r="E476" s="194">
        <v>44011</v>
      </c>
      <c r="F476" s="10"/>
      <c r="G476" s="10"/>
      <c r="H476" s="7">
        <v>15</v>
      </c>
      <c r="I476" s="12"/>
      <c r="J476" s="12"/>
      <c r="K476" s="12"/>
      <c r="L476" s="181">
        <v>22.32</v>
      </c>
      <c r="M476" s="181"/>
      <c r="N476" s="181"/>
      <c r="O476" s="181"/>
      <c r="P476" s="178">
        <f t="shared" si="50"/>
        <v>6</v>
      </c>
      <c r="Q476" s="124">
        <f t="shared" si="51"/>
        <v>2020</v>
      </c>
      <c r="R476" s="124" t="str">
        <f t="shared" si="52"/>
        <v>Jun</v>
      </c>
    </row>
    <row r="477" spans="1:18" x14ac:dyDescent="0.25">
      <c r="A477" s="271">
        <v>7318734107</v>
      </c>
      <c r="B477" s="7" t="s">
        <v>281</v>
      </c>
      <c r="C477" s="7" t="s">
        <v>329</v>
      </c>
      <c r="D477" s="125">
        <f t="shared" si="49"/>
        <v>44012</v>
      </c>
      <c r="E477" s="194">
        <v>44041</v>
      </c>
      <c r="F477" s="10"/>
      <c r="G477" s="10"/>
      <c r="H477" s="7">
        <v>15</v>
      </c>
      <c r="I477" s="12"/>
      <c r="J477" s="12"/>
      <c r="K477" s="12"/>
      <c r="L477" s="181">
        <v>22.32</v>
      </c>
      <c r="M477" s="181"/>
      <c r="N477" s="181"/>
      <c r="O477" s="181"/>
      <c r="P477" s="178">
        <f t="shared" si="50"/>
        <v>7</v>
      </c>
      <c r="Q477" s="124">
        <f t="shared" si="51"/>
        <v>2020</v>
      </c>
      <c r="R477" s="124" t="str">
        <f t="shared" si="52"/>
        <v>Jul</v>
      </c>
    </row>
    <row r="478" spans="1:18" x14ac:dyDescent="0.25">
      <c r="A478" s="271">
        <v>7318734107</v>
      </c>
      <c r="B478" s="7" t="s">
        <v>281</v>
      </c>
      <c r="C478" s="7" t="s">
        <v>329</v>
      </c>
      <c r="D478" s="125">
        <f t="shared" si="49"/>
        <v>44042</v>
      </c>
      <c r="E478" s="194">
        <v>44072</v>
      </c>
      <c r="F478" s="10"/>
      <c r="G478" s="10"/>
      <c r="H478" s="7">
        <v>15</v>
      </c>
      <c r="I478" s="12"/>
      <c r="J478" s="12"/>
      <c r="K478" s="12"/>
      <c r="L478" s="181">
        <v>22.32</v>
      </c>
      <c r="M478" s="181"/>
      <c r="N478" s="181"/>
      <c r="O478" s="181"/>
      <c r="P478" s="178">
        <f t="shared" si="50"/>
        <v>8</v>
      </c>
      <c r="Q478" s="124">
        <f t="shared" si="51"/>
        <v>2020</v>
      </c>
      <c r="R478" s="124" t="str">
        <f t="shared" si="52"/>
        <v>Aug</v>
      </c>
    </row>
    <row r="479" spans="1:18" x14ac:dyDescent="0.25">
      <c r="A479" s="271">
        <v>7318734107</v>
      </c>
      <c r="B479" s="7" t="s">
        <v>281</v>
      </c>
      <c r="C479" s="7" t="s">
        <v>329</v>
      </c>
      <c r="D479" s="125">
        <f t="shared" si="49"/>
        <v>44073</v>
      </c>
      <c r="E479" s="194">
        <v>44103</v>
      </c>
      <c r="F479" s="10"/>
      <c r="G479" s="10"/>
      <c r="H479" s="7">
        <v>15</v>
      </c>
      <c r="I479" s="12"/>
      <c r="J479" s="12"/>
      <c r="K479" s="12"/>
      <c r="L479" s="181">
        <v>22.32</v>
      </c>
      <c r="M479" s="181"/>
      <c r="N479" s="181"/>
      <c r="O479" s="181"/>
      <c r="P479" s="178">
        <f t="shared" si="50"/>
        <v>9</v>
      </c>
      <c r="Q479" s="124">
        <f t="shared" si="51"/>
        <v>2020</v>
      </c>
      <c r="R479" s="124" t="str">
        <f t="shared" si="52"/>
        <v>Sep</v>
      </c>
    </row>
    <row r="480" spans="1:18" x14ac:dyDescent="0.25">
      <c r="A480" s="271">
        <v>7318734107</v>
      </c>
      <c r="B480" s="7" t="s">
        <v>281</v>
      </c>
      <c r="C480" s="7" t="s">
        <v>329</v>
      </c>
      <c r="D480" s="125">
        <f t="shared" si="49"/>
        <v>44104</v>
      </c>
      <c r="E480" s="194">
        <v>44133</v>
      </c>
      <c r="F480" s="10"/>
      <c r="G480" s="10"/>
      <c r="H480" s="7">
        <v>15</v>
      </c>
      <c r="I480" s="12"/>
      <c r="J480" s="12"/>
      <c r="K480" s="12"/>
      <c r="L480" s="181">
        <v>22.32</v>
      </c>
      <c r="M480" s="181"/>
      <c r="N480" s="181"/>
      <c r="O480" s="181"/>
      <c r="P480" s="178">
        <f t="shared" si="50"/>
        <v>10</v>
      </c>
      <c r="Q480" s="124">
        <f t="shared" si="51"/>
        <v>2020</v>
      </c>
      <c r="R480" s="124" t="str">
        <f t="shared" si="52"/>
        <v>Oct</v>
      </c>
    </row>
    <row r="481" spans="1:18" x14ac:dyDescent="0.25">
      <c r="A481" s="271">
        <v>7318734107</v>
      </c>
      <c r="B481" s="7" t="s">
        <v>281</v>
      </c>
      <c r="C481" s="7" t="s">
        <v>329</v>
      </c>
      <c r="D481" s="125">
        <f t="shared" si="49"/>
        <v>44134</v>
      </c>
      <c r="E481" s="194">
        <v>44164</v>
      </c>
      <c r="F481" s="10"/>
      <c r="G481" s="10"/>
      <c r="H481" s="7">
        <v>15</v>
      </c>
      <c r="I481" s="12"/>
      <c r="J481" s="12"/>
      <c r="K481" s="12"/>
      <c r="L481" s="181">
        <v>22.32</v>
      </c>
      <c r="M481" s="181"/>
      <c r="N481" s="181"/>
      <c r="O481" s="181"/>
      <c r="P481" s="178">
        <f t="shared" si="50"/>
        <v>11</v>
      </c>
      <c r="Q481" s="124">
        <f t="shared" si="51"/>
        <v>2020</v>
      </c>
      <c r="R481" s="124" t="str">
        <f t="shared" si="52"/>
        <v>Nov</v>
      </c>
    </row>
    <row r="482" spans="1:18" x14ac:dyDescent="0.25">
      <c r="A482" s="271">
        <v>7318734107</v>
      </c>
      <c r="B482" s="7" t="s">
        <v>281</v>
      </c>
      <c r="C482" s="7" t="s">
        <v>329</v>
      </c>
      <c r="D482" s="125">
        <f t="shared" si="49"/>
        <v>44165</v>
      </c>
      <c r="E482" s="194">
        <v>44194</v>
      </c>
      <c r="F482" s="10"/>
      <c r="G482" s="10"/>
      <c r="H482" s="7">
        <v>15</v>
      </c>
      <c r="I482" s="12"/>
      <c r="J482" s="12"/>
      <c r="K482" s="12"/>
      <c r="L482" s="181">
        <v>22.32</v>
      </c>
      <c r="M482" s="181"/>
      <c r="N482" s="181"/>
      <c r="O482" s="181"/>
      <c r="P482" s="178">
        <f t="shared" si="50"/>
        <v>12</v>
      </c>
      <c r="Q482" s="124">
        <f t="shared" si="51"/>
        <v>2020</v>
      </c>
      <c r="R482" s="124" t="str">
        <f t="shared" si="52"/>
        <v>Dec</v>
      </c>
    </row>
    <row r="483" spans="1:18" x14ac:dyDescent="0.25">
      <c r="A483" s="271">
        <v>7318734107</v>
      </c>
      <c r="B483" s="7" t="s">
        <v>281</v>
      </c>
      <c r="C483" s="7" t="s">
        <v>329</v>
      </c>
      <c r="D483" s="125">
        <f t="shared" si="49"/>
        <v>44195</v>
      </c>
      <c r="E483" s="194">
        <v>44225</v>
      </c>
      <c r="F483" s="10"/>
      <c r="G483" s="10"/>
      <c r="H483" s="7">
        <v>15</v>
      </c>
      <c r="I483" s="12"/>
      <c r="J483" s="12"/>
      <c r="K483" s="12"/>
      <c r="L483" s="181">
        <v>22.32</v>
      </c>
      <c r="M483" s="181"/>
      <c r="N483" s="181"/>
      <c r="O483" s="181"/>
      <c r="P483" s="178">
        <f t="shared" si="50"/>
        <v>1</v>
      </c>
      <c r="Q483" s="124">
        <f t="shared" si="51"/>
        <v>2021</v>
      </c>
      <c r="R483" s="124" t="str">
        <f t="shared" si="52"/>
        <v>Jan</v>
      </c>
    </row>
    <row r="484" spans="1:18" x14ac:dyDescent="0.25">
      <c r="A484" s="271">
        <v>7318734107</v>
      </c>
      <c r="B484" s="7" t="s">
        <v>281</v>
      </c>
      <c r="C484" s="7" t="s">
        <v>329</v>
      </c>
      <c r="D484" s="125">
        <f t="shared" si="49"/>
        <v>44226</v>
      </c>
      <c r="E484" s="194">
        <v>44255</v>
      </c>
      <c r="F484" s="10"/>
      <c r="G484" s="10"/>
      <c r="H484" s="7">
        <v>15</v>
      </c>
      <c r="I484" s="12"/>
      <c r="J484" s="12"/>
      <c r="K484" s="12"/>
      <c r="L484" s="181">
        <v>22.32</v>
      </c>
      <c r="M484" s="181"/>
      <c r="N484" s="181"/>
      <c r="O484" s="181"/>
      <c r="P484" s="178">
        <f t="shared" si="50"/>
        <v>2</v>
      </c>
      <c r="Q484" s="124">
        <f t="shared" si="51"/>
        <v>2021</v>
      </c>
      <c r="R484" s="124" t="str">
        <f t="shared" si="52"/>
        <v>Feb</v>
      </c>
    </row>
    <row r="485" spans="1:18" x14ac:dyDescent="0.25">
      <c r="A485" s="271">
        <v>7318734107</v>
      </c>
      <c r="B485" s="7" t="s">
        <v>281</v>
      </c>
      <c r="C485" s="7" t="s">
        <v>329</v>
      </c>
      <c r="D485" s="125">
        <f t="shared" si="49"/>
        <v>44256</v>
      </c>
      <c r="E485" s="194">
        <v>44284</v>
      </c>
      <c r="F485" s="10"/>
      <c r="G485" s="10"/>
      <c r="H485" s="7">
        <v>15</v>
      </c>
      <c r="I485" s="12"/>
      <c r="J485" s="12"/>
      <c r="K485" s="12"/>
      <c r="L485" s="181">
        <v>22.32</v>
      </c>
      <c r="M485" s="181"/>
      <c r="N485" s="181"/>
      <c r="O485" s="181"/>
      <c r="P485" s="178">
        <f t="shared" si="50"/>
        <v>3</v>
      </c>
      <c r="Q485" s="124">
        <f t="shared" si="51"/>
        <v>2021</v>
      </c>
      <c r="R485" s="124" t="str">
        <f t="shared" si="52"/>
        <v>Mar</v>
      </c>
    </row>
    <row r="486" spans="1:18" x14ac:dyDescent="0.25">
      <c r="A486" s="271">
        <v>7318734107</v>
      </c>
      <c r="B486" s="7" t="s">
        <v>281</v>
      </c>
      <c r="C486" s="7" t="s">
        <v>329</v>
      </c>
      <c r="D486" s="125">
        <f t="shared" si="49"/>
        <v>44285</v>
      </c>
      <c r="E486" s="194">
        <v>44315</v>
      </c>
      <c r="F486" s="10"/>
      <c r="G486" s="10"/>
      <c r="H486" s="7">
        <v>15</v>
      </c>
      <c r="I486" s="12"/>
      <c r="J486" s="12"/>
      <c r="K486" s="12"/>
      <c r="L486" s="181">
        <v>22.32</v>
      </c>
      <c r="M486" s="181"/>
      <c r="N486" s="181"/>
      <c r="O486" s="181"/>
      <c r="P486" s="178">
        <f t="shared" si="50"/>
        <v>4</v>
      </c>
      <c r="Q486" s="124">
        <f t="shared" si="51"/>
        <v>2021</v>
      </c>
      <c r="R486" s="124" t="str">
        <f t="shared" si="52"/>
        <v>Apr</v>
      </c>
    </row>
    <row r="487" spans="1:18" x14ac:dyDescent="0.25">
      <c r="A487" s="271">
        <v>7318734107</v>
      </c>
      <c r="B487" s="7" t="s">
        <v>281</v>
      </c>
      <c r="C487" s="7" t="s">
        <v>329</v>
      </c>
      <c r="D487" s="125">
        <f t="shared" si="49"/>
        <v>44316</v>
      </c>
      <c r="E487" s="194">
        <v>44345</v>
      </c>
      <c r="F487" s="10"/>
      <c r="G487" s="10"/>
      <c r="H487" s="7">
        <v>15</v>
      </c>
      <c r="I487" s="12"/>
      <c r="J487" s="12"/>
      <c r="K487" s="12"/>
      <c r="L487" s="181">
        <v>22.32</v>
      </c>
      <c r="M487" s="181"/>
      <c r="N487" s="181"/>
      <c r="O487" s="181"/>
      <c r="P487" s="178">
        <f t="shared" si="50"/>
        <v>5</v>
      </c>
      <c r="Q487" s="124">
        <f t="shared" si="51"/>
        <v>2021</v>
      </c>
      <c r="R487" s="124" t="str">
        <f t="shared" si="52"/>
        <v>May</v>
      </c>
    </row>
    <row r="488" spans="1:18" x14ac:dyDescent="0.25">
      <c r="A488" s="271">
        <v>7318734107</v>
      </c>
      <c r="B488" s="7" t="s">
        <v>281</v>
      </c>
      <c r="C488" s="7" t="s">
        <v>329</v>
      </c>
      <c r="D488" s="125">
        <f t="shared" si="49"/>
        <v>44346</v>
      </c>
      <c r="E488" s="194">
        <v>44376</v>
      </c>
      <c r="F488" s="10"/>
      <c r="G488" s="10"/>
      <c r="H488" s="7">
        <v>15</v>
      </c>
      <c r="I488" s="12"/>
      <c r="J488" s="12"/>
      <c r="K488" s="12"/>
      <c r="L488" s="181">
        <v>22.32</v>
      </c>
      <c r="M488" s="181"/>
      <c r="N488" s="181"/>
      <c r="O488" s="181"/>
      <c r="P488" s="178">
        <f t="shared" si="50"/>
        <v>6</v>
      </c>
      <c r="Q488" s="124">
        <f t="shared" si="51"/>
        <v>2021</v>
      </c>
      <c r="R488" s="124" t="str">
        <f t="shared" si="52"/>
        <v>Jun</v>
      </c>
    </row>
    <row r="489" spans="1:18" x14ac:dyDescent="0.25">
      <c r="A489" s="271">
        <v>7318734107</v>
      </c>
      <c r="B489" s="7" t="s">
        <v>281</v>
      </c>
      <c r="C489" s="7" t="s">
        <v>329</v>
      </c>
      <c r="D489" s="125">
        <f t="shared" si="49"/>
        <v>44377</v>
      </c>
      <c r="E489" s="194">
        <v>44406</v>
      </c>
      <c r="F489" s="10"/>
      <c r="G489" s="10"/>
      <c r="H489" s="7">
        <v>15</v>
      </c>
      <c r="I489" s="12"/>
      <c r="J489" s="12"/>
      <c r="K489" s="12"/>
      <c r="L489" s="181">
        <v>22.32</v>
      </c>
      <c r="M489" s="181"/>
      <c r="N489" s="181"/>
      <c r="O489" s="181"/>
      <c r="P489" s="178">
        <f t="shared" si="50"/>
        <v>7</v>
      </c>
      <c r="Q489" s="124">
        <f t="shared" si="51"/>
        <v>2021</v>
      </c>
      <c r="R489" s="124" t="str">
        <f t="shared" si="52"/>
        <v>Jul</v>
      </c>
    </row>
    <row r="490" spans="1:18" x14ac:dyDescent="0.25">
      <c r="A490" s="271">
        <v>7318734107</v>
      </c>
      <c r="B490" s="7" t="s">
        <v>281</v>
      </c>
      <c r="C490" s="7" t="s">
        <v>329</v>
      </c>
      <c r="D490" s="125">
        <f t="shared" si="49"/>
        <v>44407</v>
      </c>
      <c r="E490" s="194">
        <v>44437</v>
      </c>
      <c r="F490" s="10"/>
      <c r="G490" s="10"/>
      <c r="H490" s="7">
        <v>15</v>
      </c>
      <c r="I490" s="12"/>
      <c r="J490" s="12"/>
      <c r="K490" s="12"/>
      <c r="L490" s="181">
        <v>22.32</v>
      </c>
      <c r="M490" s="181"/>
      <c r="N490" s="181"/>
      <c r="O490" s="181"/>
      <c r="P490" s="178">
        <f t="shared" si="50"/>
        <v>8</v>
      </c>
      <c r="Q490" s="124">
        <f t="shared" si="51"/>
        <v>2021</v>
      </c>
      <c r="R490" s="124" t="str">
        <f t="shared" si="52"/>
        <v>Aug</v>
      </c>
    </row>
    <row r="491" spans="1:18" x14ac:dyDescent="0.25">
      <c r="A491" s="271">
        <v>7318734107</v>
      </c>
      <c r="B491" s="7" t="s">
        <v>281</v>
      </c>
      <c r="C491" s="7" t="s">
        <v>329</v>
      </c>
      <c r="D491" s="125">
        <f t="shared" si="49"/>
        <v>44438</v>
      </c>
      <c r="E491" s="194">
        <v>44468</v>
      </c>
      <c r="F491" s="10"/>
      <c r="G491" s="10"/>
      <c r="H491" s="7">
        <v>15</v>
      </c>
      <c r="I491" s="12"/>
      <c r="J491" s="12"/>
      <c r="K491" s="12"/>
      <c r="L491" s="181">
        <v>22.32</v>
      </c>
      <c r="M491" s="181"/>
      <c r="N491" s="181"/>
      <c r="O491" s="181"/>
      <c r="P491" s="178">
        <f t="shared" si="50"/>
        <v>9</v>
      </c>
      <c r="Q491" s="124">
        <f t="shared" si="51"/>
        <v>2021</v>
      </c>
      <c r="R491" s="124" t="str">
        <f t="shared" si="52"/>
        <v>Sep</v>
      </c>
    </row>
    <row r="492" spans="1:18" x14ac:dyDescent="0.25">
      <c r="A492" s="271">
        <v>7318734107</v>
      </c>
      <c r="B492" s="7" t="s">
        <v>281</v>
      </c>
      <c r="C492" s="7" t="s">
        <v>329</v>
      </c>
      <c r="D492" s="125">
        <f t="shared" si="49"/>
        <v>44469</v>
      </c>
      <c r="E492" s="194">
        <v>44498</v>
      </c>
      <c r="F492" s="10"/>
      <c r="G492" s="10"/>
      <c r="H492" s="7">
        <v>15</v>
      </c>
      <c r="I492" s="12"/>
      <c r="J492" s="12"/>
      <c r="K492" s="12"/>
      <c r="L492" s="181">
        <v>22.32</v>
      </c>
      <c r="M492" s="181"/>
      <c r="N492" s="181"/>
      <c r="O492" s="181"/>
      <c r="P492" s="178">
        <f t="shared" si="50"/>
        <v>10</v>
      </c>
      <c r="Q492" s="124">
        <f t="shared" si="51"/>
        <v>2021</v>
      </c>
      <c r="R492" s="124" t="str">
        <f t="shared" si="52"/>
        <v>Oct</v>
      </c>
    </row>
    <row r="493" spans="1:18" x14ac:dyDescent="0.25">
      <c r="A493" s="271">
        <v>7318734107</v>
      </c>
      <c r="B493" s="7" t="s">
        <v>281</v>
      </c>
      <c r="C493" s="7" t="s">
        <v>329</v>
      </c>
      <c r="D493" s="125">
        <f t="shared" si="49"/>
        <v>44499</v>
      </c>
      <c r="E493" s="194">
        <v>44529</v>
      </c>
      <c r="F493" s="10"/>
      <c r="G493" s="10"/>
      <c r="H493" s="7">
        <v>15</v>
      </c>
      <c r="I493" s="12"/>
      <c r="J493" s="12"/>
      <c r="K493" s="12"/>
      <c r="L493" s="181">
        <v>22.32</v>
      </c>
      <c r="M493" s="181"/>
      <c r="N493" s="181"/>
      <c r="O493" s="181"/>
      <c r="P493" s="178">
        <f t="shared" si="50"/>
        <v>11</v>
      </c>
      <c r="Q493" s="124">
        <f t="shared" si="51"/>
        <v>2021</v>
      </c>
      <c r="R493" s="124" t="str">
        <f t="shared" si="52"/>
        <v>Nov</v>
      </c>
    </row>
    <row r="494" spans="1:18" x14ac:dyDescent="0.25">
      <c r="A494" s="271">
        <v>7318734107</v>
      </c>
      <c r="B494" s="7" t="s">
        <v>281</v>
      </c>
      <c r="C494" s="7" t="s">
        <v>329</v>
      </c>
      <c r="D494" s="125">
        <f t="shared" si="49"/>
        <v>44530</v>
      </c>
      <c r="E494" s="194">
        <v>44559</v>
      </c>
      <c r="F494" s="10"/>
      <c r="G494" s="10"/>
      <c r="H494" s="7">
        <v>15</v>
      </c>
      <c r="I494" s="12"/>
      <c r="J494" s="12"/>
      <c r="K494" s="12"/>
      <c r="L494" s="181">
        <v>22.32</v>
      </c>
      <c r="M494" s="181"/>
      <c r="N494" s="181"/>
      <c r="O494" s="181"/>
      <c r="P494" s="178">
        <f t="shared" si="50"/>
        <v>12</v>
      </c>
      <c r="Q494" s="124">
        <f t="shared" si="51"/>
        <v>2021</v>
      </c>
      <c r="R494" s="124" t="str">
        <f t="shared" si="52"/>
        <v>Dec</v>
      </c>
    </row>
    <row r="495" spans="1:18" x14ac:dyDescent="0.25">
      <c r="A495" s="271">
        <v>7138734118</v>
      </c>
      <c r="B495" s="7" t="s">
        <v>323</v>
      </c>
      <c r="C495" s="7" t="s">
        <v>299</v>
      </c>
      <c r="D495" s="125">
        <v>43441</v>
      </c>
      <c r="E495" s="194">
        <v>43474</v>
      </c>
      <c r="F495" s="10"/>
      <c r="G495" s="10"/>
      <c r="H495" s="7">
        <v>420</v>
      </c>
      <c r="I495" s="12"/>
      <c r="J495" s="12"/>
      <c r="K495" s="12"/>
      <c r="L495" s="181">
        <v>86.87</v>
      </c>
      <c r="M495" s="181"/>
      <c r="N495" s="181"/>
      <c r="O495" s="181"/>
      <c r="P495" s="178">
        <f t="shared" si="36"/>
        <v>1</v>
      </c>
      <c r="Q495" s="124">
        <f t="shared" si="39"/>
        <v>2019</v>
      </c>
      <c r="R495" s="124" t="str">
        <f t="shared" si="38"/>
        <v>Jan</v>
      </c>
    </row>
    <row r="496" spans="1:18" x14ac:dyDescent="0.25">
      <c r="A496" s="271">
        <v>7138734118</v>
      </c>
      <c r="B496" s="7" t="s">
        <v>323</v>
      </c>
      <c r="C496" s="7" t="s">
        <v>299</v>
      </c>
      <c r="D496" s="125">
        <f>E495+1</f>
        <v>43475</v>
      </c>
      <c r="E496" s="194">
        <v>43503</v>
      </c>
      <c r="F496" s="10"/>
      <c r="G496" s="10"/>
      <c r="H496" s="7">
        <v>422</v>
      </c>
      <c r="I496" s="12"/>
      <c r="J496" s="12"/>
      <c r="K496" s="12"/>
      <c r="L496" s="181">
        <v>89.08</v>
      </c>
      <c r="M496" s="181"/>
      <c r="N496" s="181"/>
      <c r="O496" s="181"/>
      <c r="P496" s="178">
        <f t="shared" si="36"/>
        <v>2</v>
      </c>
      <c r="Q496" s="124">
        <f t="shared" si="39"/>
        <v>2019</v>
      </c>
      <c r="R496" s="124" t="str">
        <f t="shared" si="38"/>
        <v>Feb</v>
      </c>
    </row>
    <row r="497" spans="1:18" x14ac:dyDescent="0.25">
      <c r="A497" s="271">
        <v>7138734118</v>
      </c>
      <c r="B497" s="7" t="s">
        <v>323</v>
      </c>
      <c r="C497" s="7" t="s">
        <v>299</v>
      </c>
      <c r="D497" s="125">
        <f t="shared" ref="D497:D507" si="53">E496+1</f>
        <v>43504</v>
      </c>
      <c r="E497" s="194">
        <v>43532</v>
      </c>
      <c r="F497" s="10"/>
      <c r="G497" s="10"/>
      <c r="H497" s="7">
        <v>402</v>
      </c>
      <c r="I497" s="12"/>
      <c r="J497" s="12"/>
      <c r="K497" s="12"/>
      <c r="L497" s="181">
        <v>85.77</v>
      </c>
      <c r="M497" s="181"/>
      <c r="N497" s="181"/>
      <c r="O497" s="181"/>
      <c r="P497" s="178">
        <f t="shared" si="36"/>
        <v>3</v>
      </c>
      <c r="Q497" s="124">
        <f t="shared" si="39"/>
        <v>2019</v>
      </c>
      <c r="R497" s="124" t="str">
        <f t="shared" si="38"/>
        <v>Mar</v>
      </c>
    </row>
    <row r="498" spans="1:18" x14ac:dyDescent="0.25">
      <c r="A498" s="271">
        <v>7138734118</v>
      </c>
      <c r="B498" s="7" t="s">
        <v>323</v>
      </c>
      <c r="C498" s="7" t="s">
        <v>299</v>
      </c>
      <c r="D498" s="125">
        <f t="shared" si="53"/>
        <v>43533</v>
      </c>
      <c r="E498" s="194">
        <v>43564</v>
      </c>
      <c r="F498" s="10"/>
      <c r="G498" s="10"/>
      <c r="H498" s="7">
        <v>364</v>
      </c>
      <c r="I498" s="12"/>
      <c r="J498" s="12"/>
      <c r="K498" s="12"/>
      <c r="L498" s="181">
        <v>77.349999999999994</v>
      </c>
      <c r="M498" s="181"/>
      <c r="N498" s="181"/>
      <c r="O498" s="181"/>
      <c r="P498" s="178">
        <f t="shared" si="36"/>
        <v>4</v>
      </c>
      <c r="Q498" s="124">
        <f t="shared" si="39"/>
        <v>2019</v>
      </c>
      <c r="R498" s="124" t="str">
        <f t="shared" si="38"/>
        <v>Apr</v>
      </c>
    </row>
    <row r="499" spans="1:18" x14ac:dyDescent="0.25">
      <c r="A499" s="271">
        <v>7138734118</v>
      </c>
      <c r="B499" s="7" t="s">
        <v>323</v>
      </c>
      <c r="C499" s="7" t="s">
        <v>299</v>
      </c>
      <c r="D499" s="125">
        <f t="shared" si="53"/>
        <v>43565</v>
      </c>
      <c r="E499" s="194">
        <v>43593</v>
      </c>
      <c r="F499" s="10"/>
      <c r="G499" s="10"/>
      <c r="H499" s="7">
        <v>59</v>
      </c>
      <c r="I499" s="12"/>
      <c r="J499" s="12"/>
      <c r="K499" s="12"/>
      <c r="L499" s="181">
        <v>29.37</v>
      </c>
      <c r="M499" s="181"/>
      <c r="N499" s="181"/>
      <c r="O499" s="181"/>
      <c r="P499" s="178">
        <f t="shared" si="36"/>
        <v>5</v>
      </c>
      <c r="Q499" s="124">
        <f t="shared" si="39"/>
        <v>2019</v>
      </c>
      <c r="R499" s="124" t="str">
        <f t="shared" si="38"/>
        <v>May</v>
      </c>
    </row>
    <row r="500" spans="1:18" x14ac:dyDescent="0.25">
      <c r="A500" s="271">
        <v>7138734118</v>
      </c>
      <c r="B500" s="7" t="s">
        <v>323</v>
      </c>
      <c r="C500" s="7" t="s">
        <v>299</v>
      </c>
      <c r="D500" s="125">
        <f t="shared" si="53"/>
        <v>43594</v>
      </c>
      <c r="E500" s="194">
        <v>43627</v>
      </c>
      <c r="F500" s="10"/>
      <c r="G500" s="10"/>
      <c r="H500" s="7">
        <v>10</v>
      </c>
      <c r="I500" s="12"/>
      <c r="J500" s="12"/>
      <c r="K500" s="12"/>
      <c r="L500" s="181">
        <v>21.91</v>
      </c>
      <c r="M500" s="181"/>
      <c r="N500" s="181"/>
      <c r="O500" s="181"/>
      <c r="P500" s="178">
        <f t="shared" si="36"/>
        <v>6</v>
      </c>
      <c r="Q500" s="124">
        <f t="shared" si="39"/>
        <v>2019</v>
      </c>
      <c r="R500" s="124" t="str">
        <f t="shared" si="38"/>
        <v>Jun</v>
      </c>
    </row>
    <row r="501" spans="1:18" x14ac:dyDescent="0.25">
      <c r="A501" s="271">
        <v>7138734118</v>
      </c>
      <c r="B501" s="7" t="s">
        <v>323</v>
      </c>
      <c r="C501" s="7" t="s">
        <v>299</v>
      </c>
      <c r="D501" s="125">
        <f t="shared" si="53"/>
        <v>43628</v>
      </c>
      <c r="E501" s="194">
        <v>43656</v>
      </c>
      <c r="F501" s="10"/>
      <c r="G501" s="10"/>
      <c r="H501" s="7">
        <v>7</v>
      </c>
      <c r="I501" s="12"/>
      <c r="J501" s="12"/>
      <c r="K501" s="12"/>
      <c r="L501" s="181">
        <v>43.4</v>
      </c>
      <c r="M501" s="181"/>
      <c r="N501" s="181"/>
      <c r="O501" s="181"/>
      <c r="P501" s="178">
        <f t="shared" si="36"/>
        <v>7</v>
      </c>
      <c r="Q501" s="124">
        <f t="shared" si="39"/>
        <v>2019</v>
      </c>
      <c r="R501" s="124" t="str">
        <f t="shared" si="38"/>
        <v>Jul</v>
      </c>
    </row>
    <row r="502" spans="1:18" x14ac:dyDescent="0.25">
      <c r="A502" s="271">
        <v>7138734118</v>
      </c>
      <c r="B502" s="7" t="s">
        <v>323</v>
      </c>
      <c r="C502" s="7" t="s">
        <v>299</v>
      </c>
      <c r="D502" s="125">
        <f t="shared" si="53"/>
        <v>43657</v>
      </c>
      <c r="E502" s="194">
        <v>43686</v>
      </c>
      <c r="F502" s="10"/>
      <c r="G502" s="10"/>
      <c r="H502" s="7">
        <v>8</v>
      </c>
      <c r="I502" s="12"/>
      <c r="J502" s="12"/>
      <c r="K502" s="12"/>
      <c r="L502" s="181">
        <v>21.33</v>
      </c>
      <c r="M502" s="181"/>
      <c r="N502" s="181"/>
      <c r="O502" s="181"/>
      <c r="P502" s="178">
        <f t="shared" si="36"/>
        <v>8</v>
      </c>
      <c r="Q502" s="124">
        <f t="shared" si="39"/>
        <v>2019</v>
      </c>
      <c r="R502" s="124" t="str">
        <f t="shared" si="38"/>
        <v>Aug</v>
      </c>
    </row>
    <row r="503" spans="1:18" x14ac:dyDescent="0.25">
      <c r="A503" s="271">
        <v>7138734118</v>
      </c>
      <c r="B503" s="7" t="s">
        <v>323</v>
      </c>
      <c r="C503" s="7" t="s">
        <v>299</v>
      </c>
      <c r="D503" s="125">
        <f t="shared" si="53"/>
        <v>43687</v>
      </c>
      <c r="E503" s="194">
        <v>43718</v>
      </c>
      <c r="F503" s="10"/>
      <c r="G503" s="10"/>
      <c r="H503" s="7">
        <v>9</v>
      </c>
      <c r="J503" s="12"/>
      <c r="K503" s="12"/>
      <c r="L503" s="181">
        <v>21.82</v>
      </c>
      <c r="M503" s="181"/>
      <c r="N503" s="181"/>
      <c r="O503" s="181"/>
      <c r="P503" s="178">
        <f t="shared" si="36"/>
        <v>9</v>
      </c>
      <c r="Q503" s="124">
        <f t="shared" si="39"/>
        <v>2019</v>
      </c>
      <c r="R503" s="124" t="str">
        <f t="shared" si="38"/>
        <v>Sep</v>
      </c>
    </row>
    <row r="504" spans="1:18" x14ac:dyDescent="0.25">
      <c r="A504" s="271">
        <v>7138734118</v>
      </c>
      <c r="B504" s="7" t="s">
        <v>323</v>
      </c>
      <c r="C504" s="7" t="s">
        <v>299</v>
      </c>
      <c r="D504" s="125">
        <f t="shared" si="53"/>
        <v>43719</v>
      </c>
      <c r="E504" s="194">
        <v>43746</v>
      </c>
      <c r="F504" s="10"/>
      <c r="G504" s="10"/>
      <c r="H504" s="7">
        <v>8</v>
      </c>
      <c r="J504" s="12"/>
      <c r="K504" s="12"/>
      <c r="L504" s="181">
        <v>21.65</v>
      </c>
      <c r="M504" s="181"/>
      <c r="N504" s="181"/>
      <c r="O504" s="181"/>
      <c r="P504" s="178">
        <f t="shared" si="36"/>
        <v>10</v>
      </c>
      <c r="Q504" s="124">
        <f t="shared" si="39"/>
        <v>2019</v>
      </c>
      <c r="R504" s="124" t="str">
        <f t="shared" si="38"/>
        <v>Oct</v>
      </c>
    </row>
    <row r="505" spans="1:18" x14ac:dyDescent="0.25">
      <c r="A505" s="271">
        <v>7138734118</v>
      </c>
      <c r="B505" s="7" t="s">
        <v>323</v>
      </c>
      <c r="C505" s="7" t="s">
        <v>299</v>
      </c>
      <c r="D505" s="125">
        <f t="shared" si="53"/>
        <v>43747</v>
      </c>
      <c r="E505" s="194">
        <v>43776</v>
      </c>
      <c r="F505" s="10"/>
      <c r="G505" s="10"/>
      <c r="H505" s="7">
        <v>8</v>
      </c>
      <c r="J505" s="12"/>
      <c r="K505" s="12"/>
      <c r="L505" s="181">
        <v>21.66</v>
      </c>
      <c r="M505" s="181"/>
      <c r="N505" s="181"/>
      <c r="O505" s="181"/>
      <c r="P505" s="178">
        <f t="shared" si="36"/>
        <v>11</v>
      </c>
      <c r="Q505" s="124">
        <f t="shared" si="39"/>
        <v>2019</v>
      </c>
      <c r="R505" s="124" t="str">
        <f t="shared" si="38"/>
        <v>Nov</v>
      </c>
    </row>
    <row r="506" spans="1:18" x14ac:dyDescent="0.25">
      <c r="A506" s="271">
        <v>7138734118</v>
      </c>
      <c r="B506" s="7" t="s">
        <v>323</v>
      </c>
      <c r="C506" s="7" t="s">
        <v>299</v>
      </c>
      <c r="D506" s="125">
        <f t="shared" si="53"/>
        <v>43777</v>
      </c>
      <c r="E506" s="194">
        <v>43808</v>
      </c>
      <c r="F506" s="10"/>
      <c r="G506" s="10"/>
      <c r="H506" s="7">
        <v>9</v>
      </c>
      <c r="J506" s="12"/>
      <c r="K506" s="12"/>
      <c r="L506" s="181">
        <v>21.82</v>
      </c>
      <c r="M506" s="181"/>
      <c r="N506" s="181"/>
      <c r="O506" s="181"/>
      <c r="P506" s="178">
        <f t="shared" si="36"/>
        <v>12</v>
      </c>
      <c r="Q506" s="124">
        <f t="shared" si="39"/>
        <v>2019</v>
      </c>
      <c r="R506" s="124" t="str">
        <f t="shared" si="38"/>
        <v>Dec</v>
      </c>
    </row>
    <row r="507" spans="1:18" x14ac:dyDescent="0.25">
      <c r="A507" s="271">
        <v>7138734118</v>
      </c>
      <c r="B507" s="7" t="s">
        <v>323</v>
      </c>
      <c r="C507" s="7" t="s">
        <v>299</v>
      </c>
      <c r="D507" s="125">
        <f t="shared" si="53"/>
        <v>43809</v>
      </c>
      <c r="E507" s="194">
        <v>43839</v>
      </c>
      <c r="F507" s="10"/>
      <c r="G507" s="10"/>
      <c r="H507" s="7">
        <v>8</v>
      </c>
      <c r="J507" s="12"/>
      <c r="K507" s="12"/>
      <c r="L507" s="181">
        <v>21.68</v>
      </c>
      <c r="M507" s="181"/>
      <c r="N507" s="181"/>
      <c r="O507" s="181"/>
      <c r="P507" s="178">
        <f t="shared" si="36"/>
        <v>1</v>
      </c>
      <c r="Q507" s="124">
        <f t="shared" si="39"/>
        <v>2020</v>
      </c>
      <c r="R507" s="124" t="str">
        <f t="shared" si="38"/>
        <v>Jan</v>
      </c>
    </row>
    <row r="508" spans="1:18" x14ac:dyDescent="0.25">
      <c r="A508" s="271">
        <v>7138734118</v>
      </c>
      <c r="B508" s="7" t="s">
        <v>323</v>
      </c>
      <c r="C508" s="7" t="s">
        <v>299</v>
      </c>
      <c r="D508" s="125">
        <f t="shared" ref="D508:D525" si="54">E507+1</f>
        <v>43840</v>
      </c>
      <c r="E508" s="194">
        <v>43870</v>
      </c>
      <c r="F508" s="10"/>
      <c r="G508" s="10"/>
      <c r="H508" s="7">
        <v>24</v>
      </c>
      <c r="J508" s="12"/>
      <c r="K508" s="12"/>
      <c r="L508" s="181">
        <v>24.1</v>
      </c>
      <c r="M508" s="181"/>
      <c r="N508" s="181"/>
      <c r="O508" s="181"/>
      <c r="P508" s="178">
        <f t="shared" ref="P508:P525" si="55">MONTH(E508)</f>
        <v>2</v>
      </c>
      <c r="Q508" s="124">
        <f t="shared" ref="Q508:Q525" si="56">YEAR(E508)</f>
        <v>2020</v>
      </c>
      <c r="R508" s="124" t="str">
        <f t="shared" ref="R508:R525" si="57">CHOOSE(P508,"Jan","Feb","Mar","Apr","May","Jun","Jul","Aug","Sep","Oct","Nov","Dec")</f>
        <v>Feb</v>
      </c>
    </row>
    <row r="509" spans="1:18" x14ac:dyDescent="0.25">
      <c r="A509" s="271">
        <v>7138734118</v>
      </c>
      <c r="B509" s="7" t="s">
        <v>323</v>
      </c>
      <c r="C509" s="7" t="s">
        <v>299</v>
      </c>
      <c r="D509" s="125">
        <f t="shared" si="54"/>
        <v>43871</v>
      </c>
      <c r="E509" s="194">
        <v>43899</v>
      </c>
      <c r="F509" s="10"/>
      <c r="G509" s="10"/>
      <c r="H509" s="7">
        <v>359</v>
      </c>
      <c r="J509" s="12"/>
      <c r="K509" s="12"/>
      <c r="L509" s="181">
        <v>74.989999999999995</v>
      </c>
      <c r="M509" s="181"/>
      <c r="N509" s="181"/>
      <c r="O509" s="181"/>
      <c r="P509" s="178">
        <f t="shared" si="55"/>
        <v>3</v>
      </c>
      <c r="Q509" s="124">
        <f t="shared" si="56"/>
        <v>2020</v>
      </c>
      <c r="R509" s="124" t="str">
        <f t="shared" si="57"/>
        <v>Mar</v>
      </c>
    </row>
    <row r="510" spans="1:18" x14ac:dyDescent="0.25">
      <c r="A510" s="271">
        <v>7138734118</v>
      </c>
      <c r="B510" s="7" t="s">
        <v>323</v>
      </c>
      <c r="C510" s="7" t="s">
        <v>299</v>
      </c>
      <c r="D510" s="125">
        <f t="shared" si="54"/>
        <v>43900</v>
      </c>
      <c r="E510" s="194">
        <v>43930</v>
      </c>
      <c r="F510" s="10"/>
      <c r="G510" s="10"/>
      <c r="H510" s="7">
        <v>217</v>
      </c>
      <c r="J510" s="12"/>
      <c r="K510" s="12"/>
      <c r="L510" s="181">
        <v>53.7</v>
      </c>
      <c r="M510" s="181"/>
      <c r="N510" s="181"/>
      <c r="O510" s="181"/>
      <c r="P510" s="178">
        <f t="shared" si="55"/>
        <v>4</v>
      </c>
      <c r="Q510" s="124">
        <f t="shared" si="56"/>
        <v>2020</v>
      </c>
      <c r="R510" s="124" t="str">
        <f t="shared" si="57"/>
        <v>Apr</v>
      </c>
    </row>
    <row r="511" spans="1:18" x14ac:dyDescent="0.25">
      <c r="A511" s="271">
        <v>7138734118</v>
      </c>
      <c r="B511" s="7" t="s">
        <v>323</v>
      </c>
      <c r="C511" s="7" t="s">
        <v>299</v>
      </c>
      <c r="D511" s="125">
        <f t="shared" si="54"/>
        <v>43931</v>
      </c>
      <c r="E511" s="194">
        <v>43960</v>
      </c>
      <c r="F511" s="10"/>
      <c r="G511" s="10"/>
      <c r="H511" s="7">
        <v>198</v>
      </c>
      <c r="J511" s="12"/>
      <c r="K511" s="12"/>
      <c r="L511" s="181">
        <v>51.53</v>
      </c>
      <c r="M511" s="181"/>
      <c r="N511" s="181"/>
      <c r="O511" s="181"/>
      <c r="P511" s="178">
        <f t="shared" si="55"/>
        <v>5</v>
      </c>
      <c r="Q511" s="124">
        <f t="shared" si="56"/>
        <v>2020</v>
      </c>
      <c r="R511" s="124" t="str">
        <f t="shared" si="57"/>
        <v>May</v>
      </c>
    </row>
    <row r="512" spans="1:18" x14ac:dyDescent="0.25">
      <c r="A512" s="271">
        <v>7138734118</v>
      </c>
      <c r="B512" s="7" t="s">
        <v>323</v>
      </c>
      <c r="C512" s="7" t="s">
        <v>299</v>
      </c>
      <c r="D512" s="125">
        <f t="shared" si="54"/>
        <v>43961</v>
      </c>
      <c r="E512" s="194">
        <v>43991</v>
      </c>
      <c r="F512" s="10"/>
      <c r="G512" s="10"/>
      <c r="H512" s="7">
        <v>104</v>
      </c>
      <c r="J512" s="12"/>
      <c r="K512" s="12"/>
      <c r="L512" s="181">
        <v>36.33</v>
      </c>
      <c r="M512" s="181"/>
      <c r="N512" s="181"/>
      <c r="O512" s="181"/>
      <c r="P512" s="178">
        <f t="shared" si="55"/>
        <v>6</v>
      </c>
      <c r="Q512" s="124">
        <f t="shared" si="56"/>
        <v>2020</v>
      </c>
      <c r="R512" s="124" t="str">
        <f t="shared" si="57"/>
        <v>Jun</v>
      </c>
    </row>
    <row r="513" spans="1:18" x14ac:dyDescent="0.25">
      <c r="A513" s="271">
        <v>7138734118</v>
      </c>
      <c r="B513" s="7" t="s">
        <v>323</v>
      </c>
      <c r="C513" s="7" t="s">
        <v>299</v>
      </c>
      <c r="D513" s="125">
        <f t="shared" si="54"/>
        <v>43992</v>
      </c>
      <c r="E513" s="194">
        <v>44021</v>
      </c>
      <c r="F513" s="10"/>
      <c r="G513" s="10"/>
      <c r="H513" s="7">
        <v>9</v>
      </c>
      <c r="J513" s="12"/>
      <c r="K513" s="12"/>
      <c r="L513" s="181">
        <v>21.45</v>
      </c>
      <c r="M513" s="181"/>
      <c r="N513" s="181"/>
      <c r="O513" s="181"/>
      <c r="P513" s="178">
        <f t="shared" si="55"/>
        <v>7</v>
      </c>
      <c r="Q513" s="124">
        <f t="shared" si="56"/>
        <v>2020</v>
      </c>
      <c r="R513" s="124" t="str">
        <f t="shared" si="57"/>
        <v>Jul</v>
      </c>
    </row>
    <row r="514" spans="1:18" x14ac:dyDescent="0.25">
      <c r="A514" s="271">
        <v>7138734118</v>
      </c>
      <c r="B514" s="7" t="s">
        <v>323</v>
      </c>
      <c r="C514" s="7" t="s">
        <v>299</v>
      </c>
      <c r="D514" s="125">
        <f t="shared" si="54"/>
        <v>44022</v>
      </c>
      <c r="E514" s="194">
        <v>44052</v>
      </c>
      <c r="F514" s="10"/>
      <c r="G514" s="10"/>
      <c r="H514" s="7">
        <v>7</v>
      </c>
      <c r="J514" s="12"/>
      <c r="K514" s="12"/>
      <c r="L514" s="181">
        <v>21.14</v>
      </c>
      <c r="M514" s="181"/>
      <c r="N514" s="181"/>
      <c r="O514" s="181"/>
      <c r="P514" s="178">
        <f t="shared" si="55"/>
        <v>8</v>
      </c>
      <c r="Q514" s="124">
        <f t="shared" si="56"/>
        <v>2020</v>
      </c>
      <c r="R514" s="124" t="str">
        <f t="shared" si="57"/>
        <v>Aug</v>
      </c>
    </row>
    <row r="515" spans="1:18" x14ac:dyDescent="0.25">
      <c r="A515" s="271">
        <v>7138734118</v>
      </c>
      <c r="B515" s="7" t="s">
        <v>323</v>
      </c>
      <c r="C515" s="7" t="s">
        <v>299</v>
      </c>
      <c r="D515" s="125">
        <f t="shared" si="54"/>
        <v>44053</v>
      </c>
      <c r="E515" s="194">
        <v>44083</v>
      </c>
      <c r="F515" s="10"/>
      <c r="G515" s="10"/>
      <c r="H515" s="7">
        <v>8</v>
      </c>
      <c r="J515" s="12"/>
      <c r="K515" s="12"/>
      <c r="L515" s="181">
        <v>21.24</v>
      </c>
      <c r="M515" s="181"/>
      <c r="N515" s="181"/>
      <c r="O515" s="181"/>
      <c r="P515" s="178">
        <f t="shared" si="55"/>
        <v>9</v>
      </c>
      <c r="Q515" s="124">
        <f t="shared" si="56"/>
        <v>2020</v>
      </c>
      <c r="R515" s="124" t="str">
        <f t="shared" si="57"/>
        <v>Sep</v>
      </c>
    </row>
    <row r="516" spans="1:18" x14ac:dyDescent="0.25">
      <c r="A516" s="271">
        <v>7138734118</v>
      </c>
      <c r="B516" s="7" t="s">
        <v>323</v>
      </c>
      <c r="C516" s="7" t="s">
        <v>299</v>
      </c>
      <c r="D516" s="125">
        <f t="shared" si="54"/>
        <v>44084</v>
      </c>
      <c r="E516" s="194">
        <v>44113</v>
      </c>
      <c r="F516" s="10"/>
      <c r="G516" s="10"/>
      <c r="H516" s="7">
        <v>8</v>
      </c>
      <c r="J516" s="12"/>
      <c r="K516" s="12"/>
      <c r="L516" s="181">
        <v>21.24</v>
      </c>
      <c r="M516" s="181"/>
      <c r="N516" s="181"/>
      <c r="O516" s="181"/>
      <c r="P516" s="178">
        <f t="shared" si="55"/>
        <v>10</v>
      </c>
      <c r="Q516" s="124">
        <f t="shared" si="56"/>
        <v>2020</v>
      </c>
      <c r="R516" s="124" t="str">
        <f t="shared" si="57"/>
        <v>Oct</v>
      </c>
    </row>
    <row r="517" spans="1:18" x14ac:dyDescent="0.25">
      <c r="A517" s="271">
        <v>7138734118</v>
      </c>
      <c r="B517" s="7" t="s">
        <v>323</v>
      </c>
      <c r="C517" s="7" t="s">
        <v>299</v>
      </c>
      <c r="D517" s="125">
        <f t="shared" si="54"/>
        <v>44114</v>
      </c>
      <c r="E517" s="194">
        <v>44144</v>
      </c>
      <c r="F517" s="10"/>
      <c r="G517" s="10"/>
      <c r="H517" s="7">
        <v>8</v>
      </c>
      <c r="J517" s="12"/>
      <c r="K517" s="12"/>
      <c r="L517" s="181">
        <v>21.25</v>
      </c>
      <c r="M517" s="181"/>
      <c r="N517" s="181"/>
      <c r="O517" s="181"/>
      <c r="P517" s="178">
        <f t="shared" si="55"/>
        <v>11</v>
      </c>
      <c r="Q517" s="124">
        <f t="shared" si="56"/>
        <v>2020</v>
      </c>
      <c r="R517" s="124" t="str">
        <f t="shared" si="57"/>
        <v>Nov</v>
      </c>
    </row>
    <row r="518" spans="1:18" x14ac:dyDescent="0.25">
      <c r="A518" s="271">
        <v>7138734118</v>
      </c>
      <c r="B518" s="7" t="s">
        <v>323</v>
      </c>
      <c r="C518" s="7" t="s">
        <v>299</v>
      </c>
      <c r="D518" s="125">
        <f t="shared" si="54"/>
        <v>44145</v>
      </c>
      <c r="E518" s="194">
        <v>44174</v>
      </c>
      <c r="F518" s="10"/>
      <c r="G518" s="10"/>
      <c r="H518" s="7">
        <v>48</v>
      </c>
      <c r="J518" s="12"/>
      <c r="K518" s="12"/>
      <c r="L518" s="181">
        <v>27.35</v>
      </c>
      <c r="M518" s="181"/>
      <c r="N518" s="181"/>
      <c r="O518" s="181"/>
      <c r="P518" s="178">
        <f t="shared" si="55"/>
        <v>12</v>
      </c>
      <c r="Q518" s="124">
        <f t="shared" si="56"/>
        <v>2020</v>
      </c>
      <c r="R518" s="124" t="str">
        <f t="shared" si="57"/>
        <v>Dec</v>
      </c>
    </row>
    <row r="519" spans="1:18" x14ac:dyDescent="0.25">
      <c r="A519" s="271">
        <v>7138734118</v>
      </c>
      <c r="B519" s="7" t="s">
        <v>323</v>
      </c>
      <c r="C519" s="7" t="s">
        <v>299</v>
      </c>
      <c r="D519" s="125">
        <f t="shared" si="54"/>
        <v>44175</v>
      </c>
      <c r="E519" s="194">
        <v>44205</v>
      </c>
      <c r="F519" s="10"/>
      <c r="G519" s="10"/>
      <c r="H519" s="7">
        <v>268</v>
      </c>
      <c r="J519" s="12"/>
      <c r="K519" s="12"/>
      <c r="L519" s="181">
        <v>87.53</v>
      </c>
      <c r="M519" s="181"/>
      <c r="N519" s="181"/>
      <c r="O519" s="181"/>
      <c r="P519" s="178">
        <f t="shared" si="55"/>
        <v>1</v>
      </c>
      <c r="Q519" s="124">
        <f t="shared" si="56"/>
        <v>2021</v>
      </c>
      <c r="R519" s="124" t="str">
        <f t="shared" si="57"/>
        <v>Jan</v>
      </c>
    </row>
    <row r="520" spans="1:18" x14ac:dyDescent="0.25">
      <c r="A520" s="271">
        <v>7138734118</v>
      </c>
      <c r="B520" s="7" t="s">
        <v>323</v>
      </c>
      <c r="C520" s="7" t="s">
        <v>299</v>
      </c>
      <c r="D520" s="125">
        <f t="shared" si="54"/>
        <v>44206</v>
      </c>
      <c r="E520" s="194">
        <v>44236</v>
      </c>
      <c r="F520" s="10"/>
      <c r="G520" s="10"/>
      <c r="H520" s="7">
        <v>313</v>
      </c>
      <c r="J520" s="12"/>
      <c r="K520" s="12"/>
      <c r="L520" s="181">
        <v>66.760000000000005</v>
      </c>
      <c r="M520" s="181"/>
      <c r="N520" s="181"/>
      <c r="O520" s="181"/>
      <c r="P520" s="178">
        <f t="shared" si="55"/>
        <v>2</v>
      </c>
      <c r="Q520" s="124">
        <f t="shared" si="56"/>
        <v>2021</v>
      </c>
      <c r="R520" s="124" t="str">
        <f t="shared" si="57"/>
        <v>Feb</v>
      </c>
    </row>
    <row r="521" spans="1:18" x14ac:dyDescent="0.25">
      <c r="A521" s="271">
        <v>7138734118</v>
      </c>
      <c r="B521" s="7" t="s">
        <v>323</v>
      </c>
      <c r="C521" s="7" t="s">
        <v>299</v>
      </c>
      <c r="D521" s="125">
        <f t="shared" si="54"/>
        <v>44237</v>
      </c>
      <c r="E521" s="194">
        <v>44264</v>
      </c>
      <c r="F521" s="10"/>
      <c r="G521" s="10"/>
      <c r="H521" s="7">
        <v>264</v>
      </c>
      <c r="J521" s="12"/>
      <c r="K521" s="12"/>
      <c r="L521" s="181">
        <v>59.61</v>
      </c>
      <c r="M521" s="181"/>
      <c r="N521" s="181"/>
      <c r="O521" s="181"/>
      <c r="P521" s="178">
        <f t="shared" si="55"/>
        <v>3</v>
      </c>
      <c r="Q521" s="124">
        <f t="shared" si="56"/>
        <v>2021</v>
      </c>
      <c r="R521" s="124" t="str">
        <f t="shared" si="57"/>
        <v>Mar</v>
      </c>
    </row>
    <row r="522" spans="1:18" x14ac:dyDescent="0.25">
      <c r="A522" s="271">
        <v>7138734118</v>
      </c>
      <c r="B522" s="7" t="s">
        <v>323</v>
      </c>
      <c r="C522" s="7" t="s">
        <v>299</v>
      </c>
      <c r="D522" s="125">
        <f t="shared" si="54"/>
        <v>44265</v>
      </c>
      <c r="E522" s="194">
        <v>44295</v>
      </c>
      <c r="F522" s="10"/>
      <c r="G522" s="10"/>
      <c r="H522" s="7">
        <v>196</v>
      </c>
      <c r="J522" s="12"/>
      <c r="K522" s="12"/>
      <c r="L522" s="181">
        <v>48.89</v>
      </c>
      <c r="M522" s="181"/>
      <c r="N522" s="181"/>
      <c r="O522" s="181"/>
      <c r="P522" s="178">
        <f t="shared" si="55"/>
        <v>4</v>
      </c>
      <c r="Q522" s="124">
        <f t="shared" si="56"/>
        <v>2021</v>
      </c>
      <c r="R522" s="124" t="str">
        <f t="shared" si="57"/>
        <v>Apr</v>
      </c>
    </row>
    <row r="523" spans="1:18" x14ac:dyDescent="0.25">
      <c r="A523" s="271">
        <v>7138734118</v>
      </c>
      <c r="B523" s="7" t="s">
        <v>323</v>
      </c>
      <c r="C523" s="7" t="s">
        <v>299</v>
      </c>
      <c r="D523" s="125">
        <f t="shared" si="54"/>
        <v>44296</v>
      </c>
      <c r="E523" s="194">
        <v>44325</v>
      </c>
      <c r="F523" s="10"/>
      <c r="G523" s="10"/>
      <c r="H523" s="7">
        <v>139</v>
      </c>
      <c r="J523" s="12"/>
      <c r="K523" s="12"/>
      <c r="L523" s="181">
        <v>41.56</v>
      </c>
      <c r="M523" s="181"/>
      <c r="N523" s="181"/>
      <c r="O523" s="181"/>
      <c r="P523" s="178">
        <f t="shared" si="55"/>
        <v>5</v>
      </c>
      <c r="Q523" s="124">
        <f t="shared" si="56"/>
        <v>2021</v>
      </c>
      <c r="R523" s="124" t="str">
        <f t="shared" si="57"/>
        <v>May</v>
      </c>
    </row>
    <row r="524" spans="1:18" x14ac:dyDescent="0.25">
      <c r="A524" s="271">
        <v>7138734118</v>
      </c>
      <c r="B524" s="7" t="s">
        <v>323</v>
      </c>
      <c r="C524" s="7" t="s">
        <v>299</v>
      </c>
      <c r="D524" s="125">
        <f t="shared" si="54"/>
        <v>44326</v>
      </c>
      <c r="E524" s="194">
        <v>44356</v>
      </c>
      <c r="F524" s="10"/>
      <c r="G524" s="10"/>
      <c r="H524" s="7">
        <v>59</v>
      </c>
      <c r="J524" s="12"/>
      <c r="K524" s="12"/>
      <c r="L524" s="181">
        <v>29.49</v>
      </c>
      <c r="M524" s="181"/>
      <c r="N524" s="181"/>
      <c r="O524" s="181"/>
      <c r="P524" s="178">
        <f t="shared" si="55"/>
        <v>6</v>
      </c>
      <c r="Q524" s="124">
        <f t="shared" si="56"/>
        <v>2021</v>
      </c>
      <c r="R524" s="124" t="str">
        <f t="shared" si="57"/>
        <v>Jun</v>
      </c>
    </row>
    <row r="525" spans="1:18" x14ac:dyDescent="0.25">
      <c r="A525" s="271">
        <v>7138734118</v>
      </c>
      <c r="B525" s="7" t="s">
        <v>323</v>
      </c>
      <c r="C525" s="7" t="s">
        <v>299</v>
      </c>
      <c r="D525" s="125">
        <f t="shared" si="54"/>
        <v>44357</v>
      </c>
      <c r="E525" s="194">
        <v>44386</v>
      </c>
      <c r="F525" s="10"/>
      <c r="G525" s="10"/>
      <c r="H525" s="7">
        <v>9</v>
      </c>
      <c r="J525" s="12"/>
      <c r="K525" s="12"/>
      <c r="L525" s="181">
        <v>21.45</v>
      </c>
      <c r="M525" s="181"/>
      <c r="N525" s="181"/>
      <c r="O525" s="181"/>
      <c r="P525" s="178">
        <f t="shared" si="55"/>
        <v>7</v>
      </c>
      <c r="Q525" s="124">
        <f t="shared" si="56"/>
        <v>2021</v>
      </c>
      <c r="R525" s="124" t="str">
        <f t="shared" si="57"/>
        <v>Jul</v>
      </c>
    </row>
    <row r="526" spans="1:18" x14ac:dyDescent="0.25">
      <c r="A526" s="271">
        <v>7138734118</v>
      </c>
      <c r="B526" s="7" t="s">
        <v>323</v>
      </c>
      <c r="C526" s="7" t="s">
        <v>299</v>
      </c>
      <c r="D526" s="125">
        <f t="shared" ref="D526:D530" si="58">E525+1</f>
        <v>44387</v>
      </c>
      <c r="E526" s="194">
        <v>44417</v>
      </c>
      <c r="F526" s="10"/>
      <c r="G526" s="10"/>
      <c r="H526" s="7">
        <v>8</v>
      </c>
      <c r="J526" s="12"/>
      <c r="K526" s="12"/>
      <c r="L526" s="181">
        <v>21.13</v>
      </c>
      <c r="M526" s="181"/>
      <c r="N526" s="181"/>
      <c r="O526" s="181"/>
      <c r="P526" s="178">
        <f t="shared" ref="P526:P530" si="59">MONTH(E526)</f>
        <v>8</v>
      </c>
      <c r="Q526" s="124">
        <f t="shared" ref="Q526:Q530" si="60">YEAR(E526)</f>
        <v>2021</v>
      </c>
      <c r="R526" s="124" t="str">
        <f t="shared" ref="R526:R530" si="61">CHOOSE(P526,"Jan","Feb","Mar","Apr","May","Jun","Jul","Aug","Sep","Oct","Nov","Dec")</f>
        <v>Aug</v>
      </c>
    </row>
    <row r="527" spans="1:18" x14ac:dyDescent="0.25">
      <c r="A527" s="271">
        <v>7138734118</v>
      </c>
      <c r="B527" s="7" t="s">
        <v>323</v>
      </c>
      <c r="C527" s="7" t="s">
        <v>299</v>
      </c>
      <c r="D527" s="125">
        <f t="shared" si="58"/>
        <v>44418</v>
      </c>
      <c r="E527" s="194">
        <v>44448</v>
      </c>
      <c r="F527" s="10"/>
      <c r="G527" s="10"/>
      <c r="H527" s="7">
        <v>8</v>
      </c>
      <c r="J527" s="12"/>
      <c r="K527" s="12"/>
      <c r="L527" s="181">
        <v>21.13</v>
      </c>
      <c r="M527" s="181"/>
      <c r="N527" s="181"/>
      <c r="O527" s="181"/>
      <c r="P527" s="178">
        <f t="shared" si="59"/>
        <v>9</v>
      </c>
      <c r="Q527" s="124">
        <f t="shared" si="60"/>
        <v>2021</v>
      </c>
      <c r="R527" s="124" t="str">
        <f t="shared" si="61"/>
        <v>Sep</v>
      </c>
    </row>
    <row r="528" spans="1:18" x14ac:dyDescent="0.25">
      <c r="A528" s="271">
        <v>7138734118</v>
      </c>
      <c r="B528" s="7" t="s">
        <v>323</v>
      </c>
      <c r="C528" s="7" t="s">
        <v>299</v>
      </c>
      <c r="D528" s="125">
        <f t="shared" si="58"/>
        <v>44449</v>
      </c>
      <c r="E528" s="194">
        <v>44478</v>
      </c>
      <c r="F528" s="10"/>
      <c r="G528" s="10"/>
      <c r="H528" s="7">
        <v>8</v>
      </c>
      <c r="J528" s="12"/>
      <c r="K528" s="12"/>
      <c r="L528" s="181">
        <v>21.17</v>
      </c>
      <c r="M528" s="181"/>
      <c r="N528" s="181"/>
      <c r="O528" s="181"/>
      <c r="P528" s="178">
        <f t="shared" si="59"/>
        <v>10</v>
      </c>
      <c r="Q528" s="124">
        <f t="shared" si="60"/>
        <v>2021</v>
      </c>
      <c r="R528" s="124" t="str">
        <f t="shared" si="61"/>
        <v>Oct</v>
      </c>
    </row>
    <row r="529" spans="1:18" x14ac:dyDescent="0.25">
      <c r="A529" s="271">
        <v>7138734118</v>
      </c>
      <c r="B529" s="7" t="s">
        <v>323</v>
      </c>
      <c r="C529" s="7" t="s">
        <v>299</v>
      </c>
      <c r="D529" s="125">
        <f t="shared" si="58"/>
        <v>44479</v>
      </c>
      <c r="E529" s="194">
        <v>44509</v>
      </c>
      <c r="F529" s="10"/>
      <c r="G529" s="10"/>
      <c r="H529" s="7">
        <v>39</v>
      </c>
      <c r="J529" s="12"/>
      <c r="K529" s="12"/>
      <c r="L529" s="181">
        <v>25.54</v>
      </c>
      <c r="M529" s="181"/>
      <c r="N529" s="181"/>
      <c r="O529" s="181"/>
      <c r="P529" s="178">
        <f t="shared" si="59"/>
        <v>11</v>
      </c>
      <c r="Q529" s="124">
        <f t="shared" si="60"/>
        <v>2021</v>
      </c>
      <c r="R529" s="124" t="str">
        <f t="shared" si="61"/>
        <v>Nov</v>
      </c>
    </row>
    <row r="530" spans="1:18" x14ac:dyDescent="0.25">
      <c r="A530" s="271">
        <v>7138734118</v>
      </c>
      <c r="B530" s="7" t="s">
        <v>323</v>
      </c>
      <c r="C530" s="7" t="s">
        <v>299</v>
      </c>
      <c r="D530" s="125">
        <f t="shared" si="58"/>
        <v>44510</v>
      </c>
      <c r="E530" s="194">
        <v>44539</v>
      </c>
      <c r="F530" s="10"/>
      <c r="G530" s="10"/>
      <c r="H530" s="7">
        <v>182</v>
      </c>
      <c r="J530" s="12"/>
      <c r="K530" s="12"/>
      <c r="L530" s="181">
        <v>45.62</v>
      </c>
      <c r="M530" s="181"/>
      <c r="N530" s="181"/>
      <c r="O530" s="181"/>
      <c r="P530" s="178">
        <f t="shared" si="59"/>
        <v>12</v>
      </c>
      <c r="Q530" s="124">
        <f t="shared" si="60"/>
        <v>2021</v>
      </c>
      <c r="R530" s="124" t="str">
        <f t="shared" si="61"/>
        <v>Dec</v>
      </c>
    </row>
    <row r="531" spans="1:18" x14ac:dyDescent="0.25">
      <c r="A531" s="272">
        <v>7478734107</v>
      </c>
      <c r="B531" s="7" t="s">
        <v>324</v>
      </c>
      <c r="C531" s="7" t="s">
        <v>303</v>
      </c>
      <c r="D531" s="125">
        <v>43441</v>
      </c>
      <c r="E531" s="125">
        <v>43474</v>
      </c>
      <c r="F531" s="10"/>
      <c r="G531" s="10"/>
      <c r="H531" s="7">
        <v>3256</v>
      </c>
      <c r="J531" s="12"/>
      <c r="K531" s="12"/>
      <c r="L531" s="181">
        <v>505.52</v>
      </c>
      <c r="M531" s="181"/>
      <c r="N531" s="181"/>
      <c r="O531" s="181"/>
      <c r="P531" s="178">
        <f>MONTH(E531)</f>
        <v>1</v>
      </c>
      <c r="Q531" s="124">
        <f>YEAR(E531)</f>
        <v>2019</v>
      </c>
      <c r="R531" s="124" t="str">
        <f t="shared" si="38"/>
        <v>Jan</v>
      </c>
    </row>
    <row r="532" spans="1:18" x14ac:dyDescent="0.25">
      <c r="A532" s="272">
        <v>7478734107</v>
      </c>
      <c r="B532" s="7" t="s">
        <v>324</v>
      </c>
      <c r="C532" s="7" t="s">
        <v>303</v>
      </c>
      <c r="D532" s="125">
        <f>E531+1</f>
        <v>43475</v>
      </c>
      <c r="E532" s="194">
        <v>43503</v>
      </c>
      <c r="F532" s="10"/>
      <c r="G532" s="10"/>
      <c r="H532" s="7">
        <v>2642</v>
      </c>
      <c r="J532" s="12"/>
      <c r="K532" s="12"/>
      <c r="L532" s="181">
        <v>428.6</v>
      </c>
      <c r="M532" s="181"/>
      <c r="N532" s="181"/>
      <c r="O532" s="181"/>
      <c r="P532" s="178">
        <f t="shared" si="36"/>
        <v>2</v>
      </c>
      <c r="Q532" s="124">
        <f t="shared" si="39"/>
        <v>2019</v>
      </c>
      <c r="R532" s="124" t="str">
        <f t="shared" si="38"/>
        <v>Feb</v>
      </c>
    </row>
    <row r="533" spans="1:18" x14ac:dyDescent="0.25">
      <c r="A533" s="272">
        <v>7478734107</v>
      </c>
      <c r="B533" s="7" t="s">
        <v>324</v>
      </c>
      <c r="C533" s="7" t="s">
        <v>303</v>
      </c>
      <c r="D533" s="125">
        <f t="shared" ref="D533:D543" si="62">E532+1</f>
        <v>43504</v>
      </c>
      <c r="E533" s="194">
        <v>43532</v>
      </c>
      <c r="F533" s="10"/>
      <c r="G533" s="10"/>
      <c r="H533" s="7">
        <v>3308</v>
      </c>
      <c r="J533" s="12"/>
      <c r="K533" s="12"/>
      <c r="L533" s="181">
        <v>548.4</v>
      </c>
      <c r="M533" s="181"/>
      <c r="N533" s="181"/>
      <c r="O533" s="181"/>
      <c r="P533" s="178">
        <f t="shared" si="36"/>
        <v>3</v>
      </c>
      <c r="Q533" s="124">
        <f t="shared" si="39"/>
        <v>2019</v>
      </c>
      <c r="R533" s="124" t="str">
        <f t="shared" si="38"/>
        <v>Mar</v>
      </c>
    </row>
    <row r="534" spans="1:18" x14ac:dyDescent="0.25">
      <c r="A534" s="272">
        <v>7478734107</v>
      </c>
      <c r="B534" s="7" t="s">
        <v>324</v>
      </c>
      <c r="C534" s="7" t="s">
        <v>303</v>
      </c>
      <c r="D534" s="125">
        <f t="shared" si="62"/>
        <v>43533</v>
      </c>
      <c r="E534" s="194">
        <v>43563</v>
      </c>
      <c r="F534" s="10"/>
      <c r="G534" s="10"/>
      <c r="H534" s="7">
        <v>2187</v>
      </c>
      <c r="J534" s="12"/>
      <c r="K534" s="12"/>
      <c r="L534" s="181">
        <v>357.22</v>
      </c>
      <c r="M534" s="181"/>
      <c r="N534" s="181"/>
      <c r="O534" s="181"/>
      <c r="P534" s="178">
        <f t="shared" si="36"/>
        <v>4</v>
      </c>
      <c r="Q534" s="124">
        <f t="shared" si="39"/>
        <v>2019</v>
      </c>
      <c r="R534" s="124" t="str">
        <f t="shared" si="38"/>
        <v>Apr</v>
      </c>
    </row>
    <row r="535" spans="1:18" x14ac:dyDescent="0.25">
      <c r="A535" s="272">
        <v>7478734107</v>
      </c>
      <c r="B535" s="7" t="s">
        <v>324</v>
      </c>
      <c r="C535" s="7" t="s">
        <v>303</v>
      </c>
      <c r="D535" s="125">
        <f t="shared" si="62"/>
        <v>43564</v>
      </c>
      <c r="E535" s="194">
        <v>43593</v>
      </c>
      <c r="F535" s="10"/>
      <c r="G535" s="10"/>
      <c r="H535" s="7">
        <v>1406</v>
      </c>
      <c r="J535" s="12"/>
      <c r="K535" s="12"/>
      <c r="L535" s="181">
        <v>381.66</v>
      </c>
      <c r="M535" s="181"/>
      <c r="N535" s="181"/>
      <c r="O535" s="181"/>
      <c r="P535" s="178">
        <f t="shared" ref="P535:P578" si="63">MONTH(E535)</f>
        <v>5</v>
      </c>
      <c r="Q535" s="124">
        <f t="shared" ref="Q535:Q578" si="64">YEAR(E535)</f>
        <v>2019</v>
      </c>
      <c r="R535" s="124" t="str">
        <f t="shared" ref="R535:R578" si="65">CHOOSE(P535,"Jan","Feb","Mar","Apr","May","Jun","Jul","Aug","Sep","Oct","Nov","Dec")</f>
        <v>May</v>
      </c>
    </row>
    <row r="536" spans="1:18" x14ac:dyDescent="0.25">
      <c r="A536" s="272">
        <v>7478734107</v>
      </c>
      <c r="B536" s="7" t="s">
        <v>324</v>
      </c>
      <c r="C536" s="7" t="s">
        <v>303</v>
      </c>
      <c r="D536" s="125">
        <f t="shared" si="62"/>
        <v>43594</v>
      </c>
      <c r="E536" s="194">
        <v>43626</v>
      </c>
      <c r="F536" s="10"/>
      <c r="G536" s="10"/>
      <c r="H536" s="7">
        <v>1430</v>
      </c>
      <c r="J536" s="12"/>
      <c r="K536" s="12"/>
      <c r="L536" s="181">
        <v>255.01</v>
      </c>
      <c r="M536" s="181"/>
      <c r="N536" s="181"/>
      <c r="O536" s="181"/>
      <c r="P536" s="178">
        <f t="shared" si="63"/>
        <v>6</v>
      </c>
      <c r="Q536" s="124">
        <f t="shared" si="64"/>
        <v>2019</v>
      </c>
      <c r="R536" s="124" t="str">
        <f t="shared" si="65"/>
        <v>Jun</v>
      </c>
    </row>
    <row r="537" spans="1:18" x14ac:dyDescent="0.25">
      <c r="A537" s="272">
        <v>7478734107</v>
      </c>
      <c r="B537" s="7" t="s">
        <v>324</v>
      </c>
      <c r="C537" s="7" t="s">
        <v>303</v>
      </c>
      <c r="D537" s="125">
        <f t="shared" si="62"/>
        <v>43627</v>
      </c>
      <c r="E537" s="194">
        <v>43656</v>
      </c>
      <c r="F537" s="10"/>
      <c r="G537" s="10"/>
      <c r="H537" s="7">
        <v>1350</v>
      </c>
      <c r="J537" s="12"/>
      <c r="K537" s="12"/>
      <c r="L537" s="181">
        <v>237.94</v>
      </c>
      <c r="M537" s="181"/>
      <c r="N537" s="181"/>
      <c r="O537" s="181"/>
      <c r="P537" s="178">
        <f t="shared" si="63"/>
        <v>7</v>
      </c>
      <c r="Q537" s="124">
        <f t="shared" si="64"/>
        <v>2019</v>
      </c>
      <c r="R537" s="124" t="str">
        <f t="shared" si="65"/>
        <v>Jul</v>
      </c>
    </row>
    <row r="538" spans="1:18" x14ac:dyDescent="0.25">
      <c r="A538" s="272">
        <v>7478734107</v>
      </c>
      <c r="B538" s="7" t="s">
        <v>324</v>
      </c>
      <c r="C538" s="7" t="s">
        <v>303</v>
      </c>
      <c r="D538" s="125">
        <f t="shared" si="62"/>
        <v>43657</v>
      </c>
      <c r="E538" s="194">
        <v>43686</v>
      </c>
      <c r="F538" s="10"/>
      <c r="G538" s="10"/>
      <c r="H538" s="7">
        <v>927</v>
      </c>
      <c r="J538" s="12"/>
      <c r="K538" s="12"/>
      <c r="L538" s="181">
        <v>185.45</v>
      </c>
      <c r="M538" s="181"/>
      <c r="N538" s="181"/>
      <c r="O538" s="181"/>
      <c r="P538" s="178">
        <f t="shared" si="63"/>
        <v>8</v>
      </c>
      <c r="Q538" s="124">
        <f t="shared" si="64"/>
        <v>2019</v>
      </c>
      <c r="R538" s="124" t="str">
        <f t="shared" si="65"/>
        <v>Aug</v>
      </c>
    </row>
    <row r="539" spans="1:18" x14ac:dyDescent="0.25">
      <c r="A539" s="272">
        <v>7478734107</v>
      </c>
      <c r="B539" s="7" t="s">
        <v>324</v>
      </c>
      <c r="C539" s="7" t="s">
        <v>303</v>
      </c>
      <c r="D539" s="125">
        <f t="shared" si="62"/>
        <v>43687</v>
      </c>
      <c r="E539" s="194">
        <v>43718</v>
      </c>
      <c r="F539" s="10"/>
      <c r="G539" s="10"/>
      <c r="H539" s="7">
        <v>917</v>
      </c>
      <c r="J539" s="12"/>
      <c r="K539" s="12"/>
      <c r="L539" s="181">
        <v>184.75</v>
      </c>
      <c r="M539" s="181"/>
      <c r="N539" s="181"/>
      <c r="O539" s="181"/>
      <c r="P539" s="178">
        <f t="shared" si="63"/>
        <v>9</v>
      </c>
      <c r="Q539" s="124">
        <f t="shared" si="64"/>
        <v>2019</v>
      </c>
      <c r="R539" s="124" t="str">
        <f t="shared" si="65"/>
        <v>Sep</v>
      </c>
    </row>
    <row r="540" spans="1:18" x14ac:dyDescent="0.25">
      <c r="A540" s="272">
        <v>7478734107</v>
      </c>
      <c r="B540" s="7" t="s">
        <v>324</v>
      </c>
      <c r="C540" s="7" t="s">
        <v>303</v>
      </c>
      <c r="D540" s="125">
        <f t="shared" si="62"/>
        <v>43719</v>
      </c>
      <c r="E540" s="194">
        <v>43746</v>
      </c>
      <c r="F540" s="10"/>
      <c r="G540" s="10"/>
      <c r="H540" s="7">
        <v>1106</v>
      </c>
      <c r="J540" s="12"/>
      <c r="K540" s="12"/>
      <c r="L540" s="181">
        <v>349.81</v>
      </c>
      <c r="M540" s="181"/>
      <c r="N540" s="181"/>
      <c r="O540" s="181"/>
      <c r="P540" s="178">
        <f t="shared" si="63"/>
        <v>10</v>
      </c>
      <c r="Q540" s="124">
        <f t="shared" si="64"/>
        <v>2019</v>
      </c>
      <c r="R540" s="124" t="str">
        <f t="shared" si="65"/>
        <v>Oct</v>
      </c>
    </row>
    <row r="541" spans="1:18" x14ac:dyDescent="0.25">
      <c r="A541" s="272">
        <v>7478734107</v>
      </c>
      <c r="B541" s="7" t="s">
        <v>324</v>
      </c>
      <c r="C541" s="7" t="s">
        <v>303</v>
      </c>
      <c r="D541" s="125">
        <f t="shared" si="62"/>
        <v>43747</v>
      </c>
      <c r="E541" s="194">
        <v>43775</v>
      </c>
      <c r="F541" s="10"/>
      <c r="G541" s="10"/>
      <c r="H541" s="7">
        <v>1487</v>
      </c>
      <c r="J541" s="12"/>
      <c r="K541" s="12"/>
      <c r="L541" s="181">
        <v>249.98</v>
      </c>
      <c r="M541" s="181"/>
      <c r="N541" s="181"/>
      <c r="O541" s="181"/>
      <c r="P541" s="178">
        <f t="shared" si="63"/>
        <v>11</v>
      </c>
      <c r="Q541" s="124">
        <f t="shared" si="64"/>
        <v>2019</v>
      </c>
      <c r="R541" s="124" t="str">
        <f t="shared" si="65"/>
        <v>Nov</v>
      </c>
    </row>
    <row r="542" spans="1:18" x14ac:dyDescent="0.25">
      <c r="A542" s="272">
        <v>7478734107</v>
      </c>
      <c r="B542" s="7" t="s">
        <v>324</v>
      </c>
      <c r="C542" s="7" t="s">
        <v>303</v>
      </c>
      <c r="D542" s="125">
        <f t="shared" si="62"/>
        <v>43776</v>
      </c>
      <c r="E542" s="194">
        <v>43808</v>
      </c>
      <c r="F542" s="10"/>
      <c r="G542" s="10"/>
      <c r="H542" s="7">
        <v>2013</v>
      </c>
      <c r="J542" s="12"/>
      <c r="K542" s="12"/>
      <c r="L542" s="181">
        <v>328.16</v>
      </c>
      <c r="M542" s="181"/>
      <c r="N542" s="181"/>
      <c r="O542" s="181"/>
      <c r="P542" s="178">
        <f t="shared" si="63"/>
        <v>12</v>
      </c>
      <c r="Q542" s="124">
        <f t="shared" si="64"/>
        <v>2019</v>
      </c>
      <c r="R542" s="124" t="str">
        <f t="shared" si="65"/>
        <v>Dec</v>
      </c>
    </row>
    <row r="543" spans="1:18" x14ac:dyDescent="0.25">
      <c r="A543" s="272">
        <v>7478734107</v>
      </c>
      <c r="B543" s="7" t="s">
        <v>324</v>
      </c>
      <c r="C543" s="7" t="s">
        <v>303</v>
      </c>
      <c r="D543" s="125">
        <f t="shared" si="62"/>
        <v>43809</v>
      </c>
      <c r="E543" s="194">
        <v>43839</v>
      </c>
      <c r="F543" s="10"/>
      <c r="G543" s="10"/>
      <c r="H543" s="7">
        <v>2675</v>
      </c>
      <c r="J543" s="12"/>
      <c r="K543" s="12"/>
      <c r="L543" s="181">
        <v>401.65</v>
      </c>
      <c r="M543" s="181"/>
      <c r="N543" s="181"/>
      <c r="O543" s="181"/>
      <c r="P543" s="178">
        <f t="shared" si="63"/>
        <v>1</v>
      </c>
      <c r="Q543" s="124">
        <f t="shared" si="64"/>
        <v>2020</v>
      </c>
      <c r="R543" s="124" t="str">
        <f t="shared" si="65"/>
        <v>Jan</v>
      </c>
    </row>
    <row r="544" spans="1:18" x14ac:dyDescent="0.25">
      <c r="A544" s="272">
        <v>7478734107</v>
      </c>
      <c r="B544" s="7" t="s">
        <v>324</v>
      </c>
      <c r="C544" s="7" t="s">
        <v>331</v>
      </c>
      <c r="D544" s="125">
        <f t="shared" ref="D544:D567" si="66">E543+1</f>
        <v>43840</v>
      </c>
      <c r="E544" s="194">
        <v>43870</v>
      </c>
      <c r="F544" s="10"/>
      <c r="G544" s="10"/>
      <c r="H544" s="7">
        <v>2638</v>
      </c>
      <c r="J544" s="12"/>
      <c r="K544" s="12"/>
      <c r="L544" s="181">
        <v>381.18</v>
      </c>
      <c r="M544" s="181"/>
      <c r="N544" s="181"/>
      <c r="O544" s="181"/>
      <c r="P544" s="178">
        <f t="shared" ref="P544:P567" si="67">MONTH(E544)</f>
        <v>2</v>
      </c>
      <c r="Q544" s="124">
        <f t="shared" ref="Q544:Q567" si="68">YEAR(E544)</f>
        <v>2020</v>
      </c>
      <c r="R544" s="124" t="str">
        <f t="shared" ref="R544:R567" si="69">CHOOSE(P544,"Jan","Feb","Mar","Apr","May","Jun","Jul","Aug","Sep","Oct","Nov","Dec")</f>
        <v>Feb</v>
      </c>
    </row>
    <row r="545" spans="1:18" x14ac:dyDescent="0.25">
      <c r="A545" s="272">
        <v>7478734107</v>
      </c>
      <c r="B545" s="7" t="s">
        <v>324</v>
      </c>
      <c r="C545" s="7" t="s">
        <v>332</v>
      </c>
      <c r="D545" s="125">
        <f t="shared" si="66"/>
        <v>43871</v>
      </c>
      <c r="E545" s="194">
        <v>43899</v>
      </c>
      <c r="F545" s="10"/>
      <c r="G545" s="10"/>
      <c r="H545" s="7">
        <v>2649</v>
      </c>
      <c r="J545" s="12"/>
      <c r="K545" s="12"/>
      <c r="L545" s="181">
        <v>399.22</v>
      </c>
      <c r="M545" s="181"/>
      <c r="N545" s="181"/>
      <c r="O545" s="181"/>
      <c r="P545" s="178">
        <f t="shared" si="67"/>
        <v>3</v>
      </c>
      <c r="Q545" s="124">
        <f t="shared" si="68"/>
        <v>2020</v>
      </c>
      <c r="R545" s="124" t="str">
        <f t="shared" si="69"/>
        <v>Mar</v>
      </c>
    </row>
    <row r="546" spans="1:18" x14ac:dyDescent="0.25">
      <c r="A546" s="272">
        <v>7478734107</v>
      </c>
      <c r="B546" s="7" t="s">
        <v>324</v>
      </c>
      <c r="C546" s="7" t="s">
        <v>333</v>
      </c>
      <c r="D546" s="125">
        <f t="shared" si="66"/>
        <v>43900</v>
      </c>
      <c r="E546" s="194">
        <v>43930</v>
      </c>
      <c r="F546" s="10"/>
      <c r="G546" s="10"/>
      <c r="H546" s="7">
        <v>1869</v>
      </c>
      <c r="J546" s="12"/>
      <c r="K546" s="12"/>
      <c r="L546" s="181">
        <v>291.82</v>
      </c>
      <c r="M546" s="181"/>
      <c r="N546" s="181"/>
      <c r="O546" s="181"/>
      <c r="P546" s="178">
        <f t="shared" si="67"/>
        <v>4</v>
      </c>
      <c r="Q546" s="124">
        <f t="shared" si="68"/>
        <v>2020</v>
      </c>
      <c r="R546" s="124" t="str">
        <f t="shared" si="69"/>
        <v>Apr</v>
      </c>
    </row>
    <row r="547" spans="1:18" x14ac:dyDescent="0.25">
      <c r="A547" s="272">
        <v>7478734107</v>
      </c>
      <c r="B547" s="7" t="s">
        <v>324</v>
      </c>
      <c r="C547" s="7" t="s">
        <v>334</v>
      </c>
      <c r="D547" s="125">
        <f t="shared" si="66"/>
        <v>43931</v>
      </c>
      <c r="E547" s="194">
        <v>43960</v>
      </c>
      <c r="F547" s="10"/>
      <c r="G547" s="10"/>
      <c r="H547" s="7">
        <v>1701</v>
      </c>
      <c r="J547" s="12"/>
      <c r="K547" s="12"/>
      <c r="L547" s="181">
        <v>352.03</v>
      </c>
      <c r="M547" s="181"/>
      <c r="N547" s="181"/>
      <c r="O547" s="181"/>
      <c r="P547" s="178">
        <f t="shared" si="67"/>
        <v>5</v>
      </c>
      <c r="Q547" s="124">
        <f t="shared" si="68"/>
        <v>2020</v>
      </c>
      <c r="R547" s="124" t="str">
        <f t="shared" si="69"/>
        <v>May</v>
      </c>
    </row>
    <row r="548" spans="1:18" x14ac:dyDescent="0.25">
      <c r="A548" s="272">
        <v>7478734107</v>
      </c>
      <c r="B548" s="7" t="s">
        <v>324</v>
      </c>
      <c r="C548" s="7" t="s">
        <v>335</v>
      </c>
      <c r="D548" s="125">
        <f t="shared" si="66"/>
        <v>43961</v>
      </c>
      <c r="E548" s="194">
        <v>43991</v>
      </c>
      <c r="F548" s="10"/>
      <c r="G548" s="10"/>
      <c r="H548" s="7">
        <v>1065</v>
      </c>
      <c r="J548" s="12"/>
      <c r="K548" s="12"/>
      <c r="L548" s="181">
        <v>242.18</v>
      </c>
      <c r="M548" s="181"/>
      <c r="N548" s="181"/>
      <c r="O548" s="181"/>
      <c r="P548" s="178">
        <f t="shared" si="67"/>
        <v>6</v>
      </c>
      <c r="Q548" s="124">
        <f t="shared" si="68"/>
        <v>2020</v>
      </c>
      <c r="R548" s="124" t="str">
        <f t="shared" si="69"/>
        <v>Jun</v>
      </c>
    </row>
    <row r="549" spans="1:18" x14ac:dyDescent="0.25">
      <c r="A549" s="272">
        <v>7478734107</v>
      </c>
      <c r="B549" s="7" t="s">
        <v>324</v>
      </c>
      <c r="C549" s="7" t="s">
        <v>336</v>
      </c>
      <c r="D549" s="125">
        <f t="shared" si="66"/>
        <v>43992</v>
      </c>
      <c r="E549" s="194">
        <v>44021</v>
      </c>
      <c r="F549" s="10"/>
      <c r="G549" s="10"/>
      <c r="H549" s="7">
        <v>811</v>
      </c>
      <c r="J549" s="12"/>
      <c r="K549" s="12"/>
      <c r="L549" s="181">
        <v>165.44</v>
      </c>
      <c r="M549" s="181"/>
      <c r="N549" s="181"/>
      <c r="O549" s="181"/>
      <c r="P549" s="178">
        <f t="shared" si="67"/>
        <v>7</v>
      </c>
      <c r="Q549" s="124">
        <f t="shared" si="68"/>
        <v>2020</v>
      </c>
      <c r="R549" s="124" t="str">
        <f t="shared" si="69"/>
        <v>Jul</v>
      </c>
    </row>
    <row r="550" spans="1:18" x14ac:dyDescent="0.25">
      <c r="A550" s="272">
        <v>7478734107</v>
      </c>
      <c r="B550" s="7" t="s">
        <v>324</v>
      </c>
      <c r="C550" s="7" t="s">
        <v>337</v>
      </c>
      <c r="D550" s="125">
        <f t="shared" si="66"/>
        <v>44022</v>
      </c>
      <c r="E550" s="194">
        <v>44052</v>
      </c>
      <c r="F550" s="10"/>
      <c r="G550" s="10"/>
      <c r="H550" s="7">
        <v>657</v>
      </c>
      <c r="J550" s="12"/>
      <c r="K550" s="12"/>
      <c r="L550" s="181">
        <v>150.55000000000001</v>
      </c>
      <c r="M550" s="181"/>
      <c r="N550" s="181"/>
      <c r="O550" s="181"/>
      <c r="P550" s="178">
        <f t="shared" si="67"/>
        <v>8</v>
      </c>
      <c r="Q550" s="124">
        <f t="shared" si="68"/>
        <v>2020</v>
      </c>
      <c r="R550" s="124" t="str">
        <f t="shared" si="69"/>
        <v>Aug</v>
      </c>
    </row>
    <row r="551" spans="1:18" x14ac:dyDescent="0.25">
      <c r="A551" s="272">
        <v>7478734107</v>
      </c>
      <c r="B551" s="7" t="s">
        <v>324</v>
      </c>
      <c r="C551" s="7" t="s">
        <v>338</v>
      </c>
      <c r="D551" s="125">
        <f t="shared" si="66"/>
        <v>44053</v>
      </c>
      <c r="E551" s="194">
        <v>44083</v>
      </c>
      <c r="F551" s="10"/>
      <c r="G551" s="10"/>
      <c r="H551" s="7">
        <v>831</v>
      </c>
      <c r="J551" s="12"/>
      <c r="K551" s="12"/>
      <c r="L551" s="181">
        <v>162.38</v>
      </c>
      <c r="M551" s="181"/>
      <c r="N551" s="181"/>
      <c r="O551" s="181"/>
      <c r="P551" s="178">
        <f t="shared" si="67"/>
        <v>9</v>
      </c>
      <c r="Q551" s="124">
        <f t="shared" si="68"/>
        <v>2020</v>
      </c>
      <c r="R551" s="124" t="str">
        <f t="shared" si="69"/>
        <v>Sep</v>
      </c>
    </row>
    <row r="552" spans="1:18" x14ac:dyDescent="0.25">
      <c r="A552" s="272">
        <v>7478734107</v>
      </c>
      <c r="B552" s="7" t="s">
        <v>324</v>
      </c>
      <c r="C552" s="7" t="s">
        <v>339</v>
      </c>
      <c r="D552" s="125">
        <f t="shared" si="66"/>
        <v>44084</v>
      </c>
      <c r="E552" s="194">
        <v>44113</v>
      </c>
      <c r="F552" s="10"/>
      <c r="G552" s="10"/>
      <c r="H552" s="7">
        <v>799</v>
      </c>
      <c r="J552" s="12"/>
      <c r="K552" s="12"/>
      <c r="L552" s="181">
        <v>329.05</v>
      </c>
      <c r="M552" s="181"/>
      <c r="N552" s="181"/>
      <c r="O552" s="181"/>
      <c r="P552" s="178">
        <f t="shared" si="67"/>
        <v>10</v>
      </c>
      <c r="Q552" s="124">
        <f t="shared" si="68"/>
        <v>2020</v>
      </c>
      <c r="R552" s="124" t="str">
        <f t="shared" si="69"/>
        <v>Oct</v>
      </c>
    </row>
    <row r="553" spans="1:18" x14ac:dyDescent="0.25">
      <c r="A553" s="272">
        <v>7478734107</v>
      </c>
      <c r="B553" s="7" t="s">
        <v>324</v>
      </c>
      <c r="C553" s="7" t="s">
        <v>340</v>
      </c>
      <c r="D553" s="125">
        <f t="shared" si="66"/>
        <v>44114</v>
      </c>
      <c r="E553" s="194">
        <v>44144</v>
      </c>
      <c r="F553" s="10"/>
      <c r="G553" s="10"/>
      <c r="H553" s="7">
        <v>799</v>
      </c>
      <c r="J553" s="12"/>
      <c r="K553" s="12"/>
      <c r="L553" s="181">
        <v>329.05</v>
      </c>
      <c r="M553" s="181"/>
      <c r="N553" s="181"/>
      <c r="O553" s="181"/>
      <c r="P553" s="178">
        <f t="shared" si="67"/>
        <v>11</v>
      </c>
      <c r="Q553" s="124">
        <f t="shared" si="68"/>
        <v>2020</v>
      </c>
      <c r="R553" s="124" t="str">
        <f t="shared" si="69"/>
        <v>Nov</v>
      </c>
    </row>
    <row r="554" spans="1:18" x14ac:dyDescent="0.25">
      <c r="A554" s="272">
        <v>7478734107</v>
      </c>
      <c r="B554" s="7" t="s">
        <v>324</v>
      </c>
      <c r="C554" s="7" t="s">
        <v>341</v>
      </c>
      <c r="D554" s="125">
        <f t="shared" si="66"/>
        <v>44145</v>
      </c>
      <c r="E554" s="194">
        <v>44174</v>
      </c>
      <c r="F554" s="10"/>
      <c r="G554" s="10"/>
      <c r="H554" s="7">
        <v>1056</v>
      </c>
      <c r="J554" s="12"/>
      <c r="K554" s="12"/>
      <c r="L554" s="181">
        <v>31.74</v>
      </c>
      <c r="M554" s="181"/>
      <c r="N554" s="181"/>
      <c r="O554" s="181"/>
      <c r="P554" s="178">
        <f t="shared" si="67"/>
        <v>12</v>
      </c>
      <c r="Q554" s="124">
        <f t="shared" si="68"/>
        <v>2020</v>
      </c>
      <c r="R554" s="124" t="str">
        <f t="shared" si="69"/>
        <v>Dec</v>
      </c>
    </row>
    <row r="555" spans="1:18" x14ac:dyDescent="0.25">
      <c r="A555" s="272">
        <v>7478734107</v>
      </c>
      <c r="B555" s="7" t="s">
        <v>324</v>
      </c>
      <c r="C555" s="7" t="s">
        <v>342</v>
      </c>
      <c r="D555" s="125">
        <f t="shared" si="66"/>
        <v>44175</v>
      </c>
      <c r="E555" s="194">
        <v>44205</v>
      </c>
      <c r="F555" s="10"/>
      <c r="G555" s="10"/>
      <c r="H555" s="7">
        <v>1484</v>
      </c>
      <c r="J555" s="12"/>
      <c r="K555" s="12"/>
      <c r="L555" s="181">
        <v>282.18</v>
      </c>
      <c r="M555" s="181"/>
      <c r="N555" s="181"/>
      <c r="O555" s="181"/>
      <c r="P555" s="178">
        <f t="shared" si="67"/>
        <v>1</v>
      </c>
      <c r="Q555" s="124">
        <f t="shared" si="68"/>
        <v>2021</v>
      </c>
      <c r="R555" s="124" t="str">
        <f t="shared" si="69"/>
        <v>Jan</v>
      </c>
    </row>
    <row r="556" spans="1:18" x14ac:dyDescent="0.25">
      <c r="A556" s="272">
        <v>7478734107</v>
      </c>
      <c r="B556" s="7" t="s">
        <v>324</v>
      </c>
      <c r="C556" s="7" t="s">
        <v>343</v>
      </c>
      <c r="D556" s="125">
        <f t="shared" si="66"/>
        <v>44206</v>
      </c>
      <c r="E556" s="194">
        <v>44236</v>
      </c>
      <c r="F556" s="10"/>
      <c r="G556" s="10"/>
      <c r="H556" s="7">
        <v>1864</v>
      </c>
      <c r="J556" s="12"/>
      <c r="K556" s="12"/>
      <c r="L556" s="181">
        <v>563.74</v>
      </c>
      <c r="M556" s="181"/>
      <c r="N556" s="181"/>
      <c r="O556" s="181"/>
      <c r="P556" s="178">
        <f t="shared" si="67"/>
        <v>2</v>
      </c>
      <c r="Q556" s="124">
        <f t="shared" si="68"/>
        <v>2021</v>
      </c>
      <c r="R556" s="124" t="str">
        <f t="shared" si="69"/>
        <v>Feb</v>
      </c>
    </row>
    <row r="557" spans="1:18" x14ac:dyDescent="0.25">
      <c r="A557" s="272">
        <v>7478734107</v>
      </c>
      <c r="B557" s="7" t="s">
        <v>324</v>
      </c>
      <c r="C557" s="7" t="s">
        <v>344</v>
      </c>
      <c r="D557" s="125">
        <f t="shared" si="66"/>
        <v>44237</v>
      </c>
      <c r="E557" s="194">
        <v>44264</v>
      </c>
      <c r="F557" s="10"/>
      <c r="G557" s="10"/>
      <c r="H557" s="7">
        <v>2055</v>
      </c>
      <c r="J557" s="12"/>
      <c r="K557" s="12"/>
      <c r="L557" s="181">
        <v>305.45999999999998</v>
      </c>
      <c r="M557" s="181"/>
      <c r="N557" s="181"/>
      <c r="O557" s="181"/>
      <c r="P557" s="178">
        <f t="shared" si="67"/>
        <v>3</v>
      </c>
      <c r="Q557" s="124">
        <f t="shared" si="68"/>
        <v>2021</v>
      </c>
      <c r="R557" s="124" t="str">
        <f t="shared" si="69"/>
        <v>Mar</v>
      </c>
    </row>
    <row r="558" spans="1:18" x14ac:dyDescent="0.25">
      <c r="A558" s="272">
        <v>7478734107</v>
      </c>
      <c r="B558" s="7" t="s">
        <v>324</v>
      </c>
      <c r="C558" s="7" t="s">
        <v>345</v>
      </c>
      <c r="D558" s="125">
        <f t="shared" si="66"/>
        <v>44265</v>
      </c>
      <c r="E558" s="194">
        <v>44295</v>
      </c>
      <c r="F558" s="10"/>
      <c r="G558" s="10"/>
      <c r="H558" s="7">
        <v>2086</v>
      </c>
      <c r="J558" s="12"/>
      <c r="K558" s="12"/>
      <c r="L558" s="181">
        <v>313.56</v>
      </c>
      <c r="M558" s="181"/>
      <c r="N558" s="181"/>
      <c r="O558" s="181"/>
      <c r="P558" s="178">
        <f t="shared" si="67"/>
        <v>4</v>
      </c>
      <c r="Q558" s="124">
        <f t="shared" si="68"/>
        <v>2021</v>
      </c>
      <c r="R558" s="124" t="str">
        <f t="shared" si="69"/>
        <v>Apr</v>
      </c>
    </row>
    <row r="559" spans="1:18" x14ac:dyDescent="0.25">
      <c r="A559" s="272">
        <v>7478734107</v>
      </c>
      <c r="B559" s="7" t="s">
        <v>324</v>
      </c>
      <c r="C559" s="7" t="s">
        <v>346</v>
      </c>
      <c r="D559" s="125">
        <f t="shared" si="66"/>
        <v>44296</v>
      </c>
      <c r="E559" s="194">
        <v>44325</v>
      </c>
      <c r="F559" s="10"/>
      <c r="G559" s="10"/>
      <c r="H559" s="7">
        <v>1628</v>
      </c>
      <c r="J559" s="12"/>
      <c r="K559" s="12"/>
      <c r="L559" s="181">
        <v>253.5</v>
      </c>
      <c r="M559" s="181"/>
      <c r="N559" s="181"/>
      <c r="O559" s="181"/>
      <c r="P559" s="178">
        <f t="shared" si="67"/>
        <v>5</v>
      </c>
      <c r="Q559" s="124">
        <f t="shared" si="68"/>
        <v>2021</v>
      </c>
      <c r="R559" s="124" t="str">
        <f t="shared" si="69"/>
        <v>May</v>
      </c>
    </row>
    <row r="560" spans="1:18" x14ac:dyDescent="0.25">
      <c r="A560" s="272">
        <v>7478734107</v>
      </c>
      <c r="B560" s="7" t="s">
        <v>324</v>
      </c>
      <c r="C560" s="7" t="s">
        <v>347</v>
      </c>
      <c r="D560" s="125">
        <f t="shared" si="66"/>
        <v>44326</v>
      </c>
      <c r="E560" s="194">
        <v>44356</v>
      </c>
      <c r="F560" s="10"/>
      <c r="G560" s="10"/>
      <c r="H560" s="7">
        <v>1034</v>
      </c>
      <c r="J560" s="12"/>
      <c r="K560" s="12"/>
      <c r="L560" s="181">
        <v>190.23</v>
      </c>
      <c r="M560" s="181"/>
      <c r="N560" s="181"/>
      <c r="O560" s="181"/>
      <c r="P560" s="178">
        <f t="shared" si="67"/>
        <v>6</v>
      </c>
      <c r="Q560" s="124">
        <f t="shared" si="68"/>
        <v>2021</v>
      </c>
      <c r="R560" s="124" t="str">
        <f t="shared" si="69"/>
        <v>Jun</v>
      </c>
    </row>
    <row r="561" spans="1:18" x14ac:dyDescent="0.25">
      <c r="A561" s="272">
        <v>7478734107</v>
      </c>
      <c r="B561" s="7" t="s">
        <v>324</v>
      </c>
      <c r="C561" s="7" t="s">
        <v>348</v>
      </c>
      <c r="D561" s="125">
        <f t="shared" si="66"/>
        <v>44357</v>
      </c>
      <c r="E561" s="194">
        <v>44386</v>
      </c>
      <c r="F561" s="10"/>
      <c r="G561" s="10"/>
      <c r="H561" s="7">
        <v>992</v>
      </c>
      <c r="J561" s="12"/>
      <c r="K561" s="12"/>
      <c r="L561" s="181">
        <v>190.41</v>
      </c>
      <c r="M561" s="181"/>
      <c r="N561" s="181"/>
      <c r="O561" s="181"/>
      <c r="P561" s="178">
        <f t="shared" si="67"/>
        <v>7</v>
      </c>
      <c r="Q561" s="124">
        <f t="shared" si="68"/>
        <v>2021</v>
      </c>
      <c r="R561" s="124" t="str">
        <f t="shared" si="69"/>
        <v>Jul</v>
      </c>
    </row>
    <row r="562" spans="1:18" x14ac:dyDescent="0.25">
      <c r="A562" s="272">
        <v>7478734107</v>
      </c>
      <c r="B562" s="7" t="s">
        <v>324</v>
      </c>
      <c r="C562" s="7" t="s">
        <v>349</v>
      </c>
      <c r="D562" s="125">
        <f t="shared" si="66"/>
        <v>44387</v>
      </c>
      <c r="E562" s="194">
        <v>44417</v>
      </c>
      <c r="F562" s="10"/>
      <c r="G562" s="10"/>
      <c r="H562" s="7">
        <v>760</v>
      </c>
      <c r="J562" s="12"/>
      <c r="K562" s="12"/>
      <c r="L562" s="181">
        <v>170.71</v>
      </c>
      <c r="M562" s="181"/>
      <c r="N562" s="181"/>
      <c r="O562" s="181"/>
      <c r="P562" s="178">
        <f t="shared" si="67"/>
        <v>8</v>
      </c>
      <c r="Q562" s="124">
        <f t="shared" si="68"/>
        <v>2021</v>
      </c>
      <c r="R562" s="124" t="str">
        <f t="shared" si="69"/>
        <v>Aug</v>
      </c>
    </row>
    <row r="563" spans="1:18" x14ac:dyDescent="0.25">
      <c r="A563" s="272">
        <v>7478734107</v>
      </c>
      <c r="B563" s="7" t="s">
        <v>324</v>
      </c>
      <c r="C563" s="7" t="s">
        <v>350</v>
      </c>
      <c r="D563" s="125">
        <f t="shared" si="66"/>
        <v>44418</v>
      </c>
      <c r="E563" s="194">
        <v>44448</v>
      </c>
      <c r="F563" s="10"/>
      <c r="G563" s="10"/>
      <c r="H563" s="7">
        <v>1473</v>
      </c>
      <c r="J563" s="12"/>
      <c r="K563" s="12"/>
      <c r="L563" s="181">
        <v>409.65</v>
      </c>
      <c r="M563" s="181"/>
      <c r="N563" s="181"/>
      <c r="O563" s="181"/>
      <c r="P563" s="178">
        <f t="shared" si="67"/>
        <v>9</v>
      </c>
      <c r="Q563" s="124">
        <f t="shared" si="68"/>
        <v>2021</v>
      </c>
      <c r="R563" s="124" t="str">
        <f t="shared" si="69"/>
        <v>Sep</v>
      </c>
    </row>
    <row r="564" spans="1:18" x14ac:dyDescent="0.25">
      <c r="A564" s="272">
        <v>7478734107</v>
      </c>
      <c r="B564" s="7" t="s">
        <v>324</v>
      </c>
      <c r="C564" s="7" t="s">
        <v>351</v>
      </c>
      <c r="D564" s="125">
        <f t="shared" si="66"/>
        <v>44449</v>
      </c>
      <c r="E564" s="194">
        <v>44478</v>
      </c>
      <c r="F564" s="10"/>
      <c r="G564" s="10"/>
      <c r="H564" s="7">
        <v>1278</v>
      </c>
      <c r="J564" s="12"/>
      <c r="K564" s="12"/>
      <c r="L564" s="181">
        <v>188.41</v>
      </c>
      <c r="M564" s="181"/>
      <c r="N564" s="181"/>
      <c r="O564" s="181"/>
      <c r="P564" s="178">
        <f t="shared" si="67"/>
        <v>10</v>
      </c>
      <c r="Q564" s="124">
        <f t="shared" si="68"/>
        <v>2021</v>
      </c>
      <c r="R564" s="124" t="str">
        <f t="shared" si="69"/>
        <v>Oct</v>
      </c>
    </row>
    <row r="565" spans="1:18" x14ac:dyDescent="0.25">
      <c r="A565" s="272">
        <v>7478734107</v>
      </c>
      <c r="B565" s="7" t="s">
        <v>324</v>
      </c>
      <c r="C565" s="7" t="s">
        <v>352</v>
      </c>
      <c r="D565" s="125">
        <f t="shared" si="66"/>
        <v>44479</v>
      </c>
      <c r="E565" s="194">
        <v>44509</v>
      </c>
      <c r="F565" s="10"/>
      <c r="G565" s="10"/>
      <c r="H565" s="7">
        <v>1195</v>
      </c>
      <c r="J565" s="12"/>
      <c r="K565" s="12"/>
      <c r="L565" s="181">
        <v>375.78</v>
      </c>
      <c r="M565" s="181"/>
      <c r="N565" s="181"/>
      <c r="O565" s="181"/>
      <c r="P565" s="178">
        <f t="shared" si="67"/>
        <v>11</v>
      </c>
      <c r="Q565" s="124">
        <f t="shared" si="68"/>
        <v>2021</v>
      </c>
      <c r="R565" s="124" t="str">
        <f t="shared" si="69"/>
        <v>Nov</v>
      </c>
    </row>
    <row r="566" spans="1:18" x14ac:dyDescent="0.25">
      <c r="A566" s="272">
        <v>7478734107</v>
      </c>
      <c r="B566" s="7" t="s">
        <v>324</v>
      </c>
      <c r="C566" s="7" t="s">
        <v>353</v>
      </c>
      <c r="D566" s="125">
        <f t="shared" si="66"/>
        <v>44510</v>
      </c>
      <c r="E566" s="194">
        <v>44539</v>
      </c>
      <c r="F566" s="10"/>
      <c r="G566" s="10"/>
      <c r="H566" s="7">
        <v>1542</v>
      </c>
      <c r="J566" s="12"/>
      <c r="K566" s="12"/>
      <c r="L566" s="181">
        <v>616.9</v>
      </c>
      <c r="M566" s="181"/>
      <c r="N566" s="181"/>
      <c r="O566" s="181"/>
      <c r="P566" s="178">
        <f t="shared" si="67"/>
        <v>12</v>
      </c>
      <c r="Q566" s="124">
        <f t="shared" si="68"/>
        <v>2021</v>
      </c>
      <c r="R566" s="124" t="str">
        <f t="shared" si="69"/>
        <v>Dec</v>
      </c>
    </row>
    <row r="567" spans="1:18" x14ac:dyDescent="0.25">
      <c r="A567" s="272">
        <v>7478734107</v>
      </c>
      <c r="B567" s="7" t="s">
        <v>324</v>
      </c>
      <c r="C567" s="7" t="s">
        <v>354</v>
      </c>
      <c r="D567" s="125">
        <f t="shared" si="66"/>
        <v>44540</v>
      </c>
      <c r="E567" s="194">
        <v>44570</v>
      </c>
      <c r="F567" s="10"/>
      <c r="G567" s="10"/>
      <c r="H567" s="7">
        <v>2440</v>
      </c>
      <c r="J567" s="12"/>
      <c r="K567" s="12"/>
      <c r="L567" s="181">
        <v>317.8</v>
      </c>
      <c r="M567" s="181"/>
      <c r="N567" s="181"/>
      <c r="O567" s="181"/>
      <c r="P567" s="178">
        <f t="shared" si="67"/>
        <v>1</v>
      </c>
      <c r="Q567" s="124">
        <f t="shared" si="68"/>
        <v>2022</v>
      </c>
      <c r="R567" s="124" t="str">
        <f t="shared" si="69"/>
        <v>Jan</v>
      </c>
    </row>
    <row r="568" spans="1:18" x14ac:dyDescent="0.25">
      <c r="A568" s="271">
        <v>2458734106</v>
      </c>
      <c r="B568" s="7" t="s">
        <v>323</v>
      </c>
      <c r="C568" s="7" t="s">
        <v>300</v>
      </c>
      <c r="D568" s="125">
        <v>43441</v>
      </c>
      <c r="E568" s="194">
        <v>43474</v>
      </c>
      <c r="F568" s="10"/>
      <c r="G568" s="10"/>
      <c r="H568" s="7">
        <v>13592</v>
      </c>
      <c r="J568" s="12"/>
      <c r="K568" s="12"/>
      <c r="L568" s="181">
        <v>1950.31</v>
      </c>
      <c r="M568" s="181"/>
      <c r="N568" s="181"/>
      <c r="O568" s="181"/>
      <c r="P568" s="178">
        <f t="shared" si="63"/>
        <v>1</v>
      </c>
      <c r="Q568" s="124">
        <f t="shared" si="64"/>
        <v>2019</v>
      </c>
      <c r="R568" s="124" t="str">
        <f t="shared" si="65"/>
        <v>Jan</v>
      </c>
    </row>
    <row r="569" spans="1:18" x14ac:dyDescent="0.25">
      <c r="A569" s="271">
        <v>2458734106</v>
      </c>
      <c r="B569" s="7" t="s">
        <v>323</v>
      </c>
      <c r="C569" s="7" t="s">
        <v>300</v>
      </c>
      <c r="D569" s="125">
        <f>E568+1</f>
        <v>43475</v>
      </c>
      <c r="E569" s="194">
        <v>43503</v>
      </c>
      <c r="F569" s="10"/>
      <c r="G569" s="10"/>
      <c r="H569" s="7">
        <v>12563</v>
      </c>
      <c r="J569" s="12"/>
      <c r="K569" s="12"/>
      <c r="L569" s="181">
        <v>1842.89</v>
      </c>
      <c r="M569" s="181"/>
      <c r="N569" s="181"/>
      <c r="O569" s="181"/>
      <c r="P569" s="178">
        <f t="shared" si="63"/>
        <v>2</v>
      </c>
      <c r="Q569" s="124">
        <f t="shared" si="64"/>
        <v>2019</v>
      </c>
      <c r="R569" s="124" t="str">
        <f t="shared" si="65"/>
        <v>Feb</v>
      </c>
    </row>
    <row r="570" spans="1:18" x14ac:dyDescent="0.25">
      <c r="A570" s="271">
        <v>2458734106</v>
      </c>
      <c r="B570" s="7" t="s">
        <v>323</v>
      </c>
      <c r="C570" s="7" t="s">
        <v>300</v>
      </c>
      <c r="D570" s="125">
        <f t="shared" ref="D570:D580" si="70">E569+1</f>
        <v>43504</v>
      </c>
      <c r="E570" s="194">
        <v>43532</v>
      </c>
      <c r="F570" s="10"/>
      <c r="G570" s="10"/>
      <c r="H570" s="7">
        <v>13294</v>
      </c>
      <c r="J570" s="12"/>
      <c r="K570" s="12"/>
      <c r="L570" s="181">
        <v>1938.8</v>
      </c>
      <c r="M570" s="181"/>
      <c r="N570" s="181"/>
      <c r="O570" s="181"/>
      <c r="P570" s="178">
        <f t="shared" si="63"/>
        <v>3</v>
      </c>
      <c r="Q570" s="124">
        <f t="shared" si="64"/>
        <v>2019</v>
      </c>
      <c r="R570" s="124" t="str">
        <f t="shared" si="65"/>
        <v>Mar</v>
      </c>
    </row>
    <row r="571" spans="1:18" x14ac:dyDescent="0.25">
      <c r="A571" s="271">
        <v>2458734106</v>
      </c>
      <c r="B571" s="7" t="s">
        <v>323</v>
      </c>
      <c r="C571" s="7" t="s">
        <v>300</v>
      </c>
      <c r="D571" s="125">
        <f t="shared" si="70"/>
        <v>43533</v>
      </c>
      <c r="E571" s="194">
        <v>43563</v>
      </c>
      <c r="F571" s="10"/>
      <c r="G571" s="10"/>
      <c r="H571" s="7">
        <v>14921</v>
      </c>
      <c r="J571" s="12"/>
      <c r="K571" s="12"/>
      <c r="L571" s="181">
        <v>2146.5700000000002</v>
      </c>
      <c r="M571" s="181"/>
      <c r="N571" s="181"/>
      <c r="O571" s="181"/>
      <c r="P571" s="178">
        <f t="shared" si="63"/>
        <v>4</v>
      </c>
      <c r="Q571" s="124">
        <f t="shared" si="64"/>
        <v>2019</v>
      </c>
      <c r="R571" s="124" t="str">
        <f t="shared" si="65"/>
        <v>Apr</v>
      </c>
    </row>
    <row r="572" spans="1:18" x14ac:dyDescent="0.25">
      <c r="A572" s="271">
        <v>2458734106</v>
      </c>
      <c r="B572" s="7" t="s">
        <v>323</v>
      </c>
      <c r="C572" s="7" t="s">
        <v>300</v>
      </c>
      <c r="D572" s="125">
        <f t="shared" si="70"/>
        <v>43564</v>
      </c>
      <c r="E572" s="194">
        <v>43593</v>
      </c>
      <c r="F572" s="10"/>
      <c r="G572" s="10"/>
      <c r="H572" s="7">
        <v>9031</v>
      </c>
      <c r="J572" s="12"/>
      <c r="K572" s="12"/>
      <c r="L572" s="181">
        <v>1441.5</v>
      </c>
      <c r="M572" s="181"/>
      <c r="N572" s="181"/>
      <c r="O572" s="181"/>
      <c r="P572" s="178">
        <f t="shared" si="63"/>
        <v>5</v>
      </c>
      <c r="Q572" s="124">
        <f t="shared" si="64"/>
        <v>2019</v>
      </c>
      <c r="R572" s="124" t="str">
        <f t="shared" si="65"/>
        <v>May</v>
      </c>
    </row>
    <row r="573" spans="1:18" x14ac:dyDescent="0.25">
      <c r="A573" s="271">
        <v>2458734106</v>
      </c>
      <c r="B573" s="7" t="s">
        <v>323</v>
      </c>
      <c r="C573" s="7" t="s">
        <v>300</v>
      </c>
      <c r="D573" s="125">
        <f t="shared" si="70"/>
        <v>43594</v>
      </c>
      <c r="E573" s="194">
        <v>43626</v>
      </c>
      <c r="F573" s="10"/>
      <c r="G573" s="10"/>
      <c r="H573" s="7">
        <v>8890</v>
      </c>
      <c r="J573" s="12"/>
      <c r="K573" s="12"/>
      <c r="L573" s="181">
        <v>1417.78</v>
      </c>
      <c r="M573" s="181"/>
      <c r="N573" s="181"/>
      <c r="O573" s="181"/>
      <c r="P573" s="178">
        <f t="shared" si="63"/>
        <v>6</v>
      </c>
      <c r="Q573" s="124">
        <f t="shared" si="64"/>
        <v>2019</v>
      </c>
      <c r="R573" s="124" t="str">
        <f t="shared" si="65"/>
        <v>Jun</v>
      </c>
    </row>
    <row r="574" spans="1:18" x14ac:dyDescent="0.25">
      <c r="A574" s="271">
        <v>2458734106</v>
      </c>
      <c r="B574" s="7" t="s">
        <v>323</v>
      </c>
      <c r="C574" s="7" t="s">
        <v>300</v>
      </c>
      <c r="D574" s="125">
        <f t="shared" si="70"/>
        <v>43627</v>
      </c>
      <c r="E574" s="194">
        <v>43656</v>
      </c>
      <c r="F574" s="10"/>
      <c r="G574" s="10"/>
      <c r="H574" s="7">
        <v>8417</v>
      </c>
      <c r="I574" s="12"/>
      <c r="J574" s="12"/>
      <c r="K574" s="12"/>
      <c r="L574" s="181">
        <v>2819.82</v>
      </c>
      <c r="M574" s="181"/>
      <c r="N574" s="181"/>
      <c r="O574" s="181"/>
      <c r="P574" s="178">
        <f t="shared" si="63"/>
        <v>7</v>
      </c>
      <c r="Q574" s="124">
        <f t="shared" si="64"/>
        <v>2019</v>
      </c>
      <c r="R574" s="124" t="str">
        <f t="shared" si="65"/>
        <v>Jul</v>
      </c>
    </row>
    <row r="575" spans="1:18" x14ac:dyDescent="0.25">
      <c r="A575" s="271">
        <v>2458734106</v>
      </c>
      <c r="B575" s="7" t="s">
        <v>323</v>
      </c>
      <c r="C575" s="7" t="s">
        <v>300</v>
      </c>
      <c r="D575" s="125">
        <f t="shared" si="70"/>
        <v>43657</v>
      </c>
      <c r="E575" s="194">
        <v>43686</v>
      </c>
      <c r="F575" s="10"/>
      <c r="G575" s="10"/>
      <c r="H575" s="7">
        <v>8054</v>
      </c>
      <c r="I575" s="12"/>
      <c r="J575" s="12"/>
      <c r="K575" s="12"/>
      <c r="L575" s="181">
        <v>1350</v>
      </c>
      <c r="M575" s="181"/>
      <c r="N575" s="181"/>
      <c r="O575" s="181"/>
      <c r="P575" s="178">
        <f t="shared" si="63"/>
        <v>8</v>
      </c>
      <c r="Q575" s="124">
        <f t="shared" si="64"/>
        <v>2019</v>
      </c>
      <c r="R575" s="124" t="str">
        <f t="shared" si="65"/>
        <v>Aug</v>
      </c>
    </row>
    <row r="576" spans="1:18" x14ac:dyDescent="0.25">
      <c r="A576" s="271">
        <v>2458734106</v>
      </c>
      <c r="B576" s="7" t="s">
        <v>323</v>
      </c>
      <c r="C576" s="7" t="s">
        <v>300</v>
      </c>
      <c r="D576" s="125">
        <f t="shared" si="70"/>
        <v>43687</v>
      </c>
      <c r="E576" s="194">
        <v>43718</v>
      </c>
      <c r="F576" s="10"/>
      <c r="G576" s="10"/>
      <c r="H576" s="7">
        <v>9130</v>
      </c>
      <c r="I576" s="12"/>
      <c r="J576" s="12"/>
      <c r="K576" s="12"/>
      <c r="L576" s="181">
        <v>1470.4</v>
      </c>
      <c r="M576" s="181"/>
      <c r="N576" s="181"/>
      <c r="O576" s="181"/>
      <c r="P576" s="178">
        <f t="shared" si="63"/>
        <v>9</v>
      </c>
      <c r="Q576" s="124">
        <f t="shared" si="64"/>
        <v>2019</v>
      </c>
      <c r="R576" s="124" t="str">
        <f t="shared" si="65"/>
        <v>Sep</v>
      </c>
    </row>
    <row r="577" spans="1:18" x14ac:dyDescent="0.25">
      <c r="A577" s="271">
        <v>2458734106</v>
      </c>
      <c r="B577" s="7" t="s">
        <v>323</v>
      </c>
      <c r="C577" s="7" t="s">
        <v>300</v>
      </c>
      <c r="D577" s="125">
        <f t="shared" si="70"/>
        <v>43719</v>
      </c>
      <c r="E577" s="194">
        <v>43746</v>
      </c>
      <c r="F577" s="10"/>
      <c r="G577" s="10"/>
      <c r="H577" s="7">
        <v>9431</v>
      </c>
      <c r="I577" s="12"/>
      <c r="J577" s="12"/>
      <c r="K577" s="12"/>
      <c r="L577" s="181">
        <v>1490.3</v>
      </c>
      <c r="M577" s="181"/>
      <c r="N577" s="181"/>
      <c r="O577" s="181"/>
      <c r="P577" s="178">
        <f t="shared" si="63"/>
        <v>10</v>
      </c>
      <c r="Q577" s="124">
        <f t="shared" si="64"/>
        <v>2019</v>
      </c>
      <c r="R577" s="124" t="str">
        <f t="shared" si="65"/>
        <v>Oct</v>
      </c>
    </row>
    <row r="578" spans="1:18" x14ac:dyDescent="0.25">
      <c r="A578" s="271">
        <v>2458734106</v>
      </c>
      <c r="B578" s="7" t="s">
        <v>323</v>
      </c>
      <c r="C578" s="7" t="s">
        <v>300</v>
      </c>
      <c r="D578" s="125">
        <f t="shared" si="70"/>
        <v>43747</v>
      </c>
      <c r="E578" s="194">
        <v>43775</v>
      </c>
      <c r="F578" s="10"/>
      <c r="G578" s="10"/>
      <c r="H578" s="7">
        <v>14759</v>
      </c>
      <c r="J578" s="12"/>
      <c r="K578" s="12"/>
      <c r="L578" s="181">
        <v>2053.02</v>
      </c>
      <c r="M578" s="181"/>
      <c r="N578" s="181"/>
      <c r="O578" s="181"/>
      <c r="P578" s="178">
        <f t="shared" si="63"/>
        <v>11</v>
      </c>
      <c r="Q578" s="124">
        <f t="shared" si="64"/>
        <v>2019</v>
      </c>
      <c r="R578" s="124" t="str">
        <f t="shared" si="65"/>
        <v>Nov</v>
      </c>
    </row>
    <row r="579" spans="1:18" x14ac:dyDescent="0.25">
      <c r="A579" s="271">
        <v>2458734106</v>
      </c>
      <c r="B579" s="7" t="s">
        <v>323</v>
      </c>
      <c r="C579" s="7" t="s">
        <v>300</v>
      </c>
      <c r="D579" s="125">
        <f t="shared" si="70"/>
        <v>43776</v>
      </c>
      <c r="E579" s="194">
        <v>43808</v>
      </c>
      <c r="F579" s="10"/>
      <c r="G579" s="10"/>
      <c r="H579" s="7">
        <v>13679</v>
      </c>
      <c r="J579" s="12"/>
      <c r="K579" s="12"/>
      <c r="L579" s="181">
        <v>1850.4</v>
      </c>
      <c r="M579" s="181"/>
      <c r="N579" s="181"/>
      <c r="O579" s="181"/>
      <c r="P579" s="178">
        <f t="shared" ref="P579:P585" si="71">MONTH(E579)</f>
        <v>12</v>
      </c>
      <c r="Q579" s="124">
        <f t="shared" ref="Q579:Q585" si="72">YEAR(E579)</f>
        <v>2019</v>
      </c>
      <c r="R579" s="124" t="str">
        <f t="shared" ref="R579:R585" si="73">CHOOSE(P579,"Jan","Feb","Mar","Apr","May","Jun","Jul","Aug","Sep","Oct","Nov","Dec")</f>
        <v>Dec</v>
      </c>
    </row>
    <row r="580" spans="1:18" x14ac:dyDescent="0.25">
      <c r="A580" s="271">
        <v>2458734106</v>
      </c>
      <c r="B580" s="7" t="s">
        <v>323</v>
      </c>
      <c r="C580" s="7" t="s">
        <v>300</v>
      </c>
      <c r="D580" s="125">
        <f t="shared" si="70"/>
        <v>43809</v>
      </c>
      <c r="E580" s="194">
        <v>43839</v>
      </c>
      <c r="F580" s="10"/>
      <c r="G580" s="10"/>
      <c r="H580" s="7">
        <v>11057</v>
      </c>
      <c r="J580" s="12"/>
      <c r="K580" s="12"/>
      <c r="L580" s="181">
        <v>1619.49</v>
      </c>
      <c r="M580" s="181"/>
      <c r="N580" s="181"/>
      <c r="O580" s="181"/>
      <c r="P580" s="178">
        <f t="shared" si="71"/>
        <v>1</v>
      </c>
      <c r="Q580" s="124">
        <f t="shared" si="72"/>
        <v>2020</v>
      </c>
      <c r="R580" s="124" t="str">
        <f t="shared" si="73"/>
        <v>Jan</v>
      </c>
    </row>
    <row r="581" spans="1:18" x14ac:dyDescent="0.25">
      <c r="A581" s="271">
        <v>2458734106</v>
      </c>
      <c r="B581" s="7" t="s">
        <v>323</v>
      </c>
      <c r="C581" s="7" t="s">
        <v>300</v>
      </c>
      <c r="D581" s="125">
        <f t="shared" ref="D581:D585" si="74">E580+1</f>
        <v>43840</v>
      </c>
      <c r="E581" s="194">
        <v>43870</v>
      </c>
      <c r="F581" s="10"/>
      <c r="G581" s="10"/>
      <c r="H581" s="7">
        <v>12194</v>
      </c>
      <c r="J581" s="12"/>
      <c r="K581" s="12"/>
      <c r="L581" s="181">
        <v>1849.45</v>
      </c>
      <c r="M581" s="181"/>
      <c r="N581" s="181"/>
      <c r="O581" s="181"/>
      <c r="P581" s="178">
        <f t="shared" si="71"/>
        <v>2</v>
      </c>
      <c r="Q581" s="124">
        <f t="shared" si="72"/>
        <v>2020</v>
      </c>
      <c r="R581" s="124" t="str">
        <f t="shared" si="73"/>
        <v>Feb</v>
      </c>
    </row>
    <row r="582" spans="1:18" x14ac:dyDescent="0.25">
      <c r="A582" s="271">
        <v>2458734106</v>
      </c>
      <c r="B582" s="7" t="s">
        <v>323</v>
      </c>
      <c r="C582" s="7" t="s">
        <v>300</v>
      </c>
      <c r="D582" s="125">
        <f t="shared" si="74"/>
        <v>43871</v>
      </c>
      <c r="E582" s="194">
        <v>43899</v>
      </c>
      <c r="F582" s="10"/>
      <c r="G582" s="10"/>
      <c r="H582" s="7">
        <v>13083</v>
      </c>
      <c r="J582" s="12"/>
      <c r="K582" s="12"/>
      <c r="L582" s="181">
        <v>1881.96</v>
      </c>
      <c r="M582" s="181"/>
      <c r="N582" s="181"/>
      <c r="O582" s="181"/>
      <c r="P582" s="178">
        <f t="shared" si="71"/>
        <v>3</v>
      </c>
      <c r="Q582" s="124">
        <f t="shared" si="72"/>
        <v>2020</v>
      </c>
      <c r="R582" s="124" t="str">
        <f t="shared" si="73"/>
        <v>Mar</v>
      </c>
    </row>
    <row r="583" spans="1:18" x14ac:dyDescent="0.25">
      <c r="A583" s="271">
        <v>2458734106</v>
      </c>
      <c r="B583" s="7" t="s">
        <v>323</v>
      </c>
      <c r="C583" s="7" t="s">
        <v>300</v>
      </c>
      <c r="D583" s="125">
        <f t="shared" si="74"/>
        <v>43900</v>
      </c>
      <c r="E583" s="194">
        <v>43930</v>
      </c>
      <c r="F583" s="10"/>
      <c r="G583" s="10"/>
      <c r="H583" s="7">
        <v>11957</v>
      </c>
      <c r="J583" s="12"/>
      <c r="K583" s="12"/>
      <c r="L583" s="181">
        <v>1762.22</v>
      </c>
      <c r="M583" s="181"/>
      <c r="N583" s="181"/>
      <c r="O583" s="181"/>
      <c r="P583" s="178">
        <f t="shared" si="71"/>
        <v>4</v>
      </c>
      <c r="Q583" s="124">
        <f t="shared" si="72"/>
        <v>2020</v>
      </c>
      <c r="R583" s="124" t="str">
        <f t="shared" si="73"/>
        <v>Apr</v>
      </c>
    </row>
    <row r="584" spans="1:18" x14ac:dyDescent="0.25">
      <c r="A584" s="271">
        <v>2458734106</v>
      </c>
      <c r="B584" s="7" t="s">
        <v>323</v>
      </c>
      <c r="C584" s="7" t="s">
        <v>300</v>
      </c>
      <c r="D584" s="125">
        <f t="shared" si="74"/>
        <v>43931</v>
      </c>
      <c r="E584" s="194">
        <v>43960</v>
      </c>
      <c r="F584" s="10"/>
      <c r="G584" s="10"/>
      <c r="H584" s="7">
        <v>12671</v>
      </c>
      <c r="J584" s="12"/>
      <c r="K584" s="12"/>
      <c r="L584" s="181">
        <v>1829.98</v>
      </c>
      <c r="M584" s="181"/>
      <c r="N584" s="181"/>
      <c r="O584" s="181"/>
      <c r="P584" s="178">
        <f t="shared" si="71"/>
        <v>5</v>
      </c>
      <c r="Q584" s="124">
        <f t="shared" si="72"/>
        <v>2020</v>
      </c>
      <c r="R584" s="124" t="str">
        <f t="shared" si="73"/>
        <v>May</v>
      </c>
    </row>
    <row r="585" spans="1:18" x14ac:dyDescent="0.25">
      <c r="A585" s="271">
        <v>2458734106</v>
      </c>
      <c r="B585" s="7" t="s">
        <v>323</v>
      </c>
      <c r="C585" s="7" t="s">
        <v>300</v>
      </c>
      <c r="D585" s="125">
        <f t="shared" si="74"/>
        <v>43961</v>
      </c>
      <c r="E585" s="194">
        <v>43991</v>
      </c>
      <c r="F585" s="10"/>
      <c r="G585" s="10"/>
      <c r="H585" s="7">
        <v>1390</v>
      </c>
      <c r="J585" s="12"/>
      <c r="K585" s="12"/>
      <c r="L585" s="181">
        <v>528.42999999999995</v>
      </c>
      <c r="M585" s="181"/>
      <c r="N585" s="181"/>
      <c r="O585" s="181"/>
      <c r="P585" s="178">
        <f t="shared" si="71"/>
        <v>6</v>
      </c>
      <c r="Q585" s="124">
        <f t="shared" si="72"/>
        <v>2020</v>
      </c>
      <c r="R585" s="124" t="str">
        <f t="shared" si="73"/>
        <v>Jun</v>
      </c>
    </row>
    <row r="586" spans="1:18" x14ac:dyDescent="0.25">
      <c r="A586" s="271"/>
      <c r="D586" s="125"/>
      <c r="E586" s="194"/>
      <c r="F586" s="10"/>
      <c r="G586" s="10"/>
      <c r="J586" s="12"/>
      <c r="K586" s="12"/>
      <c r="L586" s="181"/>
      <c r="M586" s="181"/>
      <c r="N586" s="181"/>
      <c r="O586" s="181"/>
      <c r="P586" s="178">
        <f t="shared" ref="P586:P633" si="75">MONTH(E586)</f>
        <v>1</v>
      </c>
      <c r="Q586" s="124">
        <f t="shared" ref="Q586:Q633" si="76">YEAR(E586)</f>
        <v>1900</v>
      </c>
      <c r="R586" s="124" t="str">
        <f t="shared" ref="R586:R633" si="77">CHOOSE(P586,"Jan","Feb","Mar","Apr","May","Jun","Jul","Aug","Sep","Oct","Nov","Dec")</f>
        <v>Jan</v>
      </c>
    </row>
    <row r="587" spans="1:18" x14ac:dyDescent="0.25">
      <c r="A587" s="271"/>
      <c r="D587" s="125"/>
      <c r="E587" s="194"/>
      <c r="F587" s="10"/>
      <c r="G587" s="10"/>
      <c r="J587" s="12"/>
      <c r="K587" s="12"/>
      <c r="L587" s="181"/>
      <c r="M587" s="181"/>
      <c r="N587" s="181"/>
      <c r="O587" s="181"/>
      <c r="P587" s="178">
        <f t="shared" si="75"/>
        <v>1</v>
      </c>
      <c r="Q587" s="124">
        <f t="shared" si="76"/>
        <v>1900</v>
      </c>
      <c r="R587" s="124" t="str">
        <f t="shared" si="77"/>
        <v>Jan</v>
      </c>
    </row>
    <row r="588" spans="1:18" x14ac:dyDescent="0.25">
      <c r="A588" s="271"/>
      <c r="D588" s="125"/>
      <c r="E588" s="194"/>
      <c r="F588" s="10"/>
      <c r="G588" s="10"/>
      <c r="J588" s="12"/>
      <c r="K588" s="12"/>
      <c r="L588" s="181"/>
      <c r="M588" s="181"/>
      <c r="N588" s="181"/>
      <c r="O588" s="181"/>
      <c r="P588" s="178">
        <f t="shared" si="75"/>
        <v>1</v>
      </c>
      <c r="Q588" s="124">
        <f t="shared" si="76"/>
        <v>1900</v>
      </c>
      <c r="R588" s="124" t="str">
        <f t="shared" si="77"/>
        <v>Jan</v>
      </c>
    </row>
    <row r="589" spans="1:18" x14ac:dyDescent="0.25">
      <c r="A589" s="271"/>
      <c r="D589" s="125"/>
      <c r="E589" s="194"/>
      <c r="F589" s="10"/>
      <c r="G589" s="10"/>
      <c r="J589" s="12"/>
      <c r="K589" s="12"/>
      <c r="L589" s="181"/>
      <c r="M589" s="181"/>
      <c r="N589" s="181"/>
      <c r="O589" s="181"/>
      <c r="P589" s="178">
        <f t="shared" si="75"/>
        <v>1</v>
      </c>
      <c r="Q589" s="124">
        <f t="shared" si="76"/>
        <v>1900</v>
      </c>
      <c r="R589" s="124" t="str">
        <f t="shared" si="77"/>
        <v>Jan</v>
      </c>
    </row>
    <row r="590" spans="1:18" x14ac:dyDescent="0.25">
      <c r="A590" s="271"/>
      <c r="D590" s="125"/>
      <c r="E590" s="194"/>
      <c r="F590" s="10"/>
      <c r="G590" s="10"/>
      <c r="J590" s="12"/>
      <c r="K590" s="12"/>
      <c r="L590" s="181"/>
      <c r="M590" s="181"/>
      <c r="N590" s="181"/>
      <c r="O590" s="181"/>
      <c r="P590" s="178">
        <f t="shared" si="75"/>
        <v>1</v>
      </c>
      <c r="Q590" s="124">
        <f t="shared" si="76"/>
        <v>1900</v>
      </c>
      <c r="R590" s="124" t="str">
        <f t="shared" si="77"/>
        <v>Jan</v>
      </c>
    </row>
    <row r="591" spans="1:18" x14ac:dyDescent="0.25">
      <c r="A591" s="271"/>
      <c r="D591" s="125"/>
      <c r="E591" s="194"/>
      <c r="F591" s="10"/>
      <c r="G591" s="10"/>
      <c r="J591" s="12"/>
      <c r="K591" s="12"/>
      <c r="L591" s="181"/>
      <c r="M591" s="181"/>
      <c r="N591" s="181"/>
      <c r="O591" s="181"/>
      <c r="P591" s="178">
        <f t="shared" si="75"/>
        <v>1</v>
      </c>
      <c r="Q591" s="124">
        <f t="shared" si="76"/>
        <v>1900</v>
      </c>
      <c r="R591" s="124" t="str">
        <f t="shared" si="77"/>
        <v>Jan</v>
      </c>
    </row>
    <row r="592" spans="1:18" x14ac:dyDescent="0.25">
      <c r="A592" s="271"/>
      <c r="D592" s="125"/>
      <c r="E592" s="194"/>
      <c r="F592" s="10"/>
      <c r="G592" s="10"/>
      <c r="J592" s="12"/>
      <c r="K592" s="12"/>
      <c r="L592" s="181"/>
      <c r="M592" s="181"/>
      <c r="N592" s="181"/>
      <c r="O592" s="181"/>
      <c r="P592" s="178">
        <f t="shared" si="75"/>
        <v>1</v>
      </c>
      <c r="Q592" s="124">
        <f t="shared" si="76"/>
        <v>1900</v>
      </c>
      <c r="R592" s="124" t="str">
        <f t="shared" si="77"/>
        <v>Jan</v>
      </c>
    </row>
    <row r="593" spans="1:18" x14ac:dyDescent="0.25">
      <c r="A593" s="271"/>
      <c r="D593" s="125"/>
      <c r="E593" s="194"/>
      <c r="F593" s="10"/>
      <c r="G593" s="10"/>
      <c r="J593" s="12"/>
      <c r="K593" s="12"/>
      <c r="L593" s="181"/>
      <c r="M593" s="181"/>
      <c r="N593" s="181"/>
      <c r="O593" s="181"/>
      <c r="P593" s="178">
        <f t="shared" si="75"/>
        <v>1</v>
      </c>
      <c r="Q593" s="124">
        <f t="shared" si="76"/>
        <v>1900</v>
      </c>
      <c r="R593" s="124" t="str">
        <f t="shared" si="77"/>
        <v>Jan</v>
      </c>
    </row>
    <row r="594" spans="1:18" x14ac:dyDescent="0.25">
      <c r="A594" s="271"/>
      <c r="D594" s="125"/>
      <c r="E594" s="194"/>
      <c r="F594" s="10"/>
      <c r="G594" s="10"/>
      <c r="J594" s="12"/>
      <c r="K594" s="12"/>
      <c r="L594" s="181"/>
      <c r="M594" s="181"/>
      <c r="N594" s="181"/>
      <c r="O594" s="181"/>
      <c r="P594" s="178">
        <f t="shared" si="75"/>
        <v>1</v>
      </c>
      <c r="Q594" s="124">
        <f t="shared" si="76"/>
        <v>1900</v>
      </c>
      <c r="R594" s="124" t="str">
        <f t="shared" si="77"/>
        <v>Jan</v>
      </c>
    </row>
    <row r="595" spans="1:18" x14ac:dyDescent="0.25">
      <c r="A595" s="271"/>
      <c r="D595" s="125"/>
      <c r="E595" s="194"/>
      <c r="F595" s="10"/>
      <c r="G595" s="10"/>
      <c r="J595" s="12"/>
      <c r="K595" s="12"/>
      <c r="L595" s="181"/>
      <c r="M595" s="181"/>
      <c r="N595" s="181"/>
      <c r="O595" s="181"/>
      <c r="P595" s="178">
        <f t="shared" si="75"/>
        <v>1</v>
      </c>
      <c r="Q595" s="124">
        <f t="shared" si="76"/>
        <v>1900</v>
      </c>
      <c r="R595" s="124" t="str">
        <f t="shared" si="77"/>
        <v>Jan</v>
      </c>
    </row>
    <row r="596" spans="1:18" x14ac:dyDescent="0.25">
      <c r="A596" s="271"/>
      <c r="D596" s="125"/>
      <c r="E596" s="194"/>
      <c r="F596" s="10"/>
      <c r="G596" s="10"/>
      <c r="J596" s="12"/>
      <c r="K596" s="12"/>
      <c r="L596" s="181"/>
      <c r="M596" s="181"/>
      <c r="N596" s="181"/>
      <c r="O596" s="181"/>
      <c r="P596" s="178">
        <f t="shared" si="75"/>
        <v>1</v>
      </c>
      <c r="Q596" s="124">
        <f t="shared" si="76"/>
        <v>1900</v>
      </c>
      <c r="R596" s="124" t="str">
        <f t="shared" si="77"/>
        <v>Jan</v>
      </c>
    </row>
    <row r="597" spans="1:18" x14ac:dyDescent="0.25">
      <c r="A597" s="271"/>
      <c r="D597" s="125"/>
      <c r="E597" s="194"/>
      <c r="F597" s="10"/>
      <c r="G597" s="10"/>
      <c r="J597" s="12"/>
      <c r="K597" s="12"/>
      <c r="L597" s="181"/>
      <c r="M597" s="181"/>
      <c r="N597" s="181"/>
      <c r="O597" s="181"/>
      <c r="P597" s="178">
        <f t="shared" si="75"/>
        <v>1</v>
      </c>
      <c r="Q597" s="124">
        <f t="shared" si="76"/>
        <v>1900</v>
      </c>
      <c r="R597" s="124" t="str">
        <f t="shared" si="77"/>
        <v>Jan</v>
      </c>
    </row>
    <row r="598" spans="1:18" x14ac:dyDescent="0.25">
      <c r="A598" s="271"/>
      <c r="D598" s="125"/>
      <c r="E598" s="194"/>
      <c r="F598" s="10"/>
      <c r="G598" s="10"/>
      <c r="J598" s="12"/>
      <c r="K598" s="12"/>
      <c r="L598" s="181"/>
      <c r="M598" s="181"/>
      <c r="N598" s="181"/>
      <c r="O598" s="181"/>
      <c r="P598" s="178">
        <f t="shared" si="75"/>
        <v>1</v>
      </c>
      <c r="Q598" s="124">
        <f t="shared" si="76"/>
        <v>1900</v>
      </c>
      <c r="R598" s="124" t="str">
        <f t="shared" si="77"/>
        <v>Jan</v>
      </c>
    </row>
    <row r="599" spans="1:18" x14ac:dyDescent="0.25">
      <c r="A599" s="271"/>
      <c r="D599" s="125"/>
      <c r="E599" s="194"/>
      <c r="F599" s="10"/>
      <c r="G599" s="10"/>
      <c r="J599" s="12"/>
      <c r="K599" s="12"/>
      <c r="L599" s="181"/>
      <c r="M599" s="181"/>
      <c r="N599" s="181"/>
      <c r="O599" s="181"/>
      <c r="P599" s="178">
        <f t="shared" si="75"/>
        <v>1</v>
      </c>
      <c r="Q599" s="124">
        <f t="shared" si="76"/>
        <v>1900</v>
      </c>
      <c r="R599" s="124" t="str">
        <f t="shared" si="77"/>
        <v>Jan</v>
      </c>
    </row>
    <row r="600" spans="1:18" x14ac:dyDescent="0.25">
      <c r="A600" s="271"/>
      <c r="D600" s="125"/>
      <c r="E600" s="194"/>
      <c r="F600" s="10"/>
      <c r="G600" s="10"/>
      <c r="J600" s="12"/>
      <c r="K600" s="12"/>
      <c r="L600" s="181"/>
      <c r="M600" s="181"/>
      <c r="N600" s="181"/>
      <c r="O600" s="181"/>
      <c r="P600" s="178">
        <f t="shared" si="75"/>
        <v>1</v>
      </c>
      <c r="Q600" s="124">
        <f t="shared" si="76"/>
        <v>1900</v>
      </c>
      <c r="R600" s="124" t="str">
        <f t="shared" si="77"/>
        <v>Jan</v>
      </c>
    </row>
    <row r="601" spans="1:18" x14ac:dyDescent="0.25">
      <c r="A601" s="271"/>
      <c r="D601" s="125"/>
      <c r="E601" s="194"/>
      <c r="F601" s="10"/>
      <c r="G601" s="10"/>
      <c r="J601" s="12"/>
      <c r="K601" s="12"/>
      <c r="L601" s="181"/>
      <c r="M601" s="181"/>
      <c r="N601" s="181"/>
      <c r="O601" s="181"/>
      <c r="P601" s="178">
        <f t="shared" si="75"/>
        <v>1</v>
      </c>
      <c r="Q601" s="124">
        <f t="shared" si="76"/>
        <v>1900</v>
      </c>
      <c r="R601" s="124" t="str">
        <f t="shared" si="77"/>
        <v>Jan</v>
      </c>
    </row>
    <row r="602" spans="1:18" x14ac:dyDescent="0.25">
      <c r="A602" s="271"/>
      <c r="D602" s="125"/>
      <c r="E602" s="194"/>
      <c r="F602" s="10"/>
      <c r="G602" s="10"/>
      <c r="J602" s="12"/>
      <c r="K602" s="12"/>
      <c r="L602" s="181"/>
      <c r="M602" s="181"/>
      <c r="N602" s="181"/>
      <c r="O602" s="181"/>
      <c r="P602" s="178">
        <f t="shared" si="75"/>
        <v>1</v>
      </c>
      <c r="Q602" s="124">
        <f t="shared" si="76"/>
        <v>1900</v>
      </c>
      <c r="R602" s="124" t="str">
        <f t="shared" si="77"/>
        <v>Jan</v>
      </c>
    </row>
    <row r="603" spans="1:18" x14ac:dyDescent="0.25">
      <c r="A603" s="271"/>
      <c r="D603" s="125"/>
      <c r="E603" s="194"/>
      <c r="F603" s="10"/>
      <c r="G603" s="10"/>
      <c r="J603" s="12"/>
      <c r="K603" s="12"/>
      <c r="L603" s="181"/>
      <c r="M603" s="181"/>
      <c r="N603" s="181"/>
      <c r="O603" s="181"/>
      <c r="P603" s="178">
        <f t="shared" si="75"/>
        <v>1</v>
      </c>
      <c r="Q603" s="124">
        <f t="shared" si="76"/>
        <v>1900</v>
      </c>
      <c r="R603" s="124" t="str">
        <f t="shared" si="77"/>
        <v>Jan</v>
      </c>
    </row>
    <row r="604" spans="1:18" x14ac:dyDescent="0.25">
      <c r="A604" s="271"/>
      <c r="D604" s="126"/>
      <c r="E604" s="194"/>
      <c r="F604" s="10"/>
      <c r="G604" s="10"/>
      <c r="J604" s="12"/>
      <c r="K604" s="12"/>
      <c r="L604" s="181"/>
      <c r="M604" s="181"/>
      <c r="N604" s="181"/>
      <c r="O604" s="181"/>
      <c r="P604" s="178">
        <f t="shared" si="75"/>
        <v>1</v>
      </c>
      <c r="Q604" s="124">
        <f t="shared" si="76"/>
        <v>1900</v>
      </c>
      <c r="R604" s="124" t="str">
        <f t="shared" si="77"/>
        <v>Jan</v>
      </c>
    </row>
    <row r="605" spans="1:18" x14ac:dyDescent="0.25">
      <c r="A605" s="271"/>
      <c r="D605" s="125"/>
      <c r="E605" s="194"/>
      <c r="F605" s="10"/>
      <c r="G605" s="10"/>
      <c r="J605" s="12"/>
      <c r="K605" s="12"/>
      <c r="L605" s="181"/>
      <c r="M605" s="181"/>
      <c r="N605" s="181"/>
      <c r="O605" s="181"/>
      <c r="P605" s="178">
        <f t="shared" si="75"/>
        <v>1</v>
      </c>
      <c r="Q605" s="124">
        <f t="shared" si="76"/>
        <v>1900</v>
      </c>
      <c r="R605" s="124" t="str">
        <f t="shared" si="77"/>
        <v>Jan</v>
      </c>
    </row>
    <row r="606" spans="1:18" x14ac:dyDescent="0.25">
      <c r="A606" s="271"/>
      <c r="D606" s="126"/>
      <c r="E606" s="194"/>
      <c r="F606" s="10"/>
      <c r="G606" s="10"/>
      <c r="J606" s="12"/>
      <c r="K606" s="12"/>
      <c r="L606" s="181"/>
      <c r="M606" s="181"/>
      <c r="N606" s="181"/>
      <c r="O606" s="181"/>
      <c r="P606" s="178">
        <f t="shared" si="75"/>
        <v>1</v>
      </c>
      <c r="Q606" s="124">
        <f t="shared" si="76"/>
        <v>1900</v>
      </c>
      <c r="R606" s="124" t="str">
        <f t="shared" si="77"/>
        <v>Jan</v>
      </c>
    </row>
    <row r="607" spans="1:18" x14ac:dyDescent="0.25">
      <c r="A607" s="271"/>
      <c r="D607" s="126"/>
      <c r="E607" s="194"/>
      <c r="F607" s="10"/>
      <c r="G607" s="10"/>
      <c r="J607" s="12"/>
      <c r="K607" s="12"/>
      <c r="L607" s="181"/>
      <c r="M607" s="181"/>
      <c r="N607" s="181"/>
      <c r="O607" s="181"/>
      <c r="P607" s="178">
        <f t="shared" si="75"/>
        <v>1</v>
      </c>
      <c r="Q607" s="124">
        <f t="shared" si="76"/>
        <v>1900</v>
      </c>
      <c r="R607" s="124" t="str">
        <f t="shared" si="77"/>
        <v>Jan</v>
      </c>
    </row>
    <row r="608" spans="1:18" x14ac:dyDescent="0.25">
      <c r="A608" s="271"/>
      <c r="D608" s="125"/>
      <c r="E608" s="194"/>
      <c r="F608" s="10"/>
      <c r="G608" s="10"/>
      <c r="J608" s="12"/>
      <c r="K608" s="12"/>
      <c r="L608" s="181"/>
      <c r="M608" s="181"/>
      <c r="N608" s="181"/>
      <c r="O608" s="181"/>
      <c r="P608" s="178">
        <f t="shared" si="75"/>
        <v>1</v>
      </c>
      <c r="Q608" s="124">
        <f t="shared" si="76"/>
        <v>1900</v>
      </c>
      <c r="R608" s="124" t="str">
        <f t="shared" si="77"/>
        <v>Jan</v>
      </c>
    </row>
    <row r="609" spans="1:18" x14ac:dyDescent="0.25">
      <c r="A609" s="271"/>
      <c r="D609" s="125"/>
      <c r="E609" s="194"/>
      <c r="F609" s="10"/>
      <c r="G609" s="10"/>
      <c r="J609" s="12"/>
      <c r="K609" s="12"/>
      <c r="L609" s="181"/>
      <c r="M609" s="181"/>
      <c r="N609" s="181"/>
      <c r="O609" s="181"/>
      <c r="P609" s="178">
        <f t="shared" si="75"/>
        <v>1</v>
      </c>
      <c r="Q609" s="124">
        <f t="shared" si="76"/>
        <v>1900</v>
      </c>
      <c r="R609" s="124" t="str">
        <f t="shared" si="77"/>
        <v>Jan</v>
      </c>
    </row>
    <row r="610" spans="1:18" x14ac:dyDescent="0.25">
      <c r="A610" s="271"/>
      <c r="D610" s="125"/>
      <c r="E610" s="194"/>
      <c r="F610" s="10"/>
      <c r="G610" s="10"/>
      <c r="J610" s="12"/>
      <c r="K610" s="12"/>
      <c r="L610" s="181"/>
      <c r="M610" s="181"/>
      <c r="N610" s="181"/>
      <c r="O610" s="181"/>
      <c r="P610" s="178">
        <f t="shared" si="75"/>
        <v>1</v>
      </c>
      <c r="Q610" s="124">
        <f t="shared" si="76"/>
        <v>1900</v>
      </c>
      <c r="R610" s="124" t="str">
        <f t="shared" si="77"/>
        <v>Jan</v>
      </c>
    </row>
    <row r="611" spans="1:18" x14ac:dyDescent="0.25">
      <c r="A611" s="271"/>
      <c r="D611" s="125"/>
      <c r="E611" s="194"/>
      <c r="F611" s="10"/>
      <c r="G611" s="10"/>
      <c r="J611" s="12"/>
      <c r="K611" s="12"/>
      <c r="L611" s="181"/>
      <c r="M611" s="181"/>
      <c r="N611" s="181"/>
      <c r="O611" s="181"/>
      <c r="P611" s="178">
        <f t="shared" si="75"/>
        <v>1</v>
      </c>
      <c r="Q611" s="124">
        <f t="shared" si="76"/>
        <v>1900</v>
      </c>
      <c r="R611" s="124" t="str">
        <f t="shared" si="77"/>
        <v>Jan</v>
      </c>
    </row>
    <row r="612" spans="1:18" x14ac:dyDescent="0.25">
      <c r="A612" s="271"/>
      <c r="D612" s="125"/>
      <c r="E612" s="194"/>
      <c r="F612" s="10"/>
      <c r="G612" s="10"/>
      <c r="J612" s="12"/>
      <c r="K612" s="12"/>
      <c r="L612" s="181"/>
      <c r="M612" s="181"/>
      <c r="N612" s="181"/>
      <c r="O612" s="181"/>
      <c r="P612" s="178">
        <f t="shared" si="75"/>
        <v>1</v>
      </c>
      <c r="Q612" s="124">
        <f t="shared" si="76"/>
        <v>1900</v>
      </c>
      <c r="R612" s="124" t="str">
        <f t="shared" si="77"/>
        <v>Jan</v>
      </c>
    </row>
    <row r="613" spans="1:18" x14ac:dyDescent="0.25">
      <c r="A613" s="271"/>
      <c r="D613" s="125"/>
      <c r="E613" s="194"/>
      <c r="F613" s="10"/>
      <c r="G613" s="10"/>
      <c r="J613" s="12"/>
      <c r="K613" s="12"/>
      <c r="L613" s="181"/>
      <c r="M613" s="181"/>
      <c r="N613" s="181"/>
      <c r="O613" s="181"/>
      <c r="P613" s="178">
        <f t="shared" si="75"/>
        <v>1</v>
      </c>
      <c r="Q613" s="124">
        <f t="shared" si="76"/>
        <v>1900</v>
      </c>
      <c r="R613" s="124" t="str">
        <f t="shared" si="77"/>
        <v>Jan</v>
      </c>
    </row>
    <row r="614" spans="1:18" x14ac:dyDescent="0.25">
      <c r="A614" s="271"/>
      <c r="D614" s="125"/>
      <c r="E614" s="194"/>
      <c r="F614" s="10"/>
      <c r="G614" s="10"/>
      <c r="J614" s="12"/>
      <c r="K614" s="12"/>
      <c r="L614" s="181"/>
      <c r="M614" s="181"/>
      <c r="N614" s="181"/>
      <c r="O614" s="181"/>
      <c r="P614" s="178">
        <f t="shared" si="75"/>
        <v>1</v>
      </c>
      <c r="Q614" s="124">
        <f t="shared" si="76"/>
        <v>1900</v>
      </c>
      <c r="R614" s="124" t="str">
        <f t="shared" si="77"/>
        <v>Jan</v>
      </c>
    </row>
    <row r="615" spans="1:18" x14ac:dyDescent="0.25">
      <c r="A615" s="271"/>
      <c r="D615" s="125"/>
      <c r="E615" s="194"/>
      <c r="F615" s="10"/>
      <c r="G615" s="10"/>
      <c r="J615" s="12"/>
      <c r="K615" s="12"/>
      <c r="L615" s="181"/>
      <c r="M615" s="181"/>
      <c r="N615" s="181"/>
      <c r="O615" s="181"/>
      <c r="P615" s="178">
        <f t="shared" si="75"/>
        <v>1</v>
      </c>
      <c r="Q615" s="124">
        <f t="shared" si="76"/>
        <v>1900</v>
      </c>
      <c r="R615" s="124" t="str">
        <f t="shared" si="77"/>
        <v>Jan</v>
      </c>
    </row>
    <row r="616" spans="1:18" x14ac:dyDescent="0.25">
      <c r="A616" s="271"/>
      <c r="D616" s="125"/>
      <c r="E616" s="194"/>
      <c r="F616" s="10"/>
      <c r="G616" s="10"/>
      <c r="J616" s="12"/>
      <c r="K616" s="12"/>
      <c r="L616" s="181"/>
      <c r="M616" s="181"/>
      <c r="N616" s="181"/>
      <c r="O616" s="181"/>
      <c r="P616" s="178">
        <f t="shared" si="75"/>
        <v>1</v>
      </c>
      <c r="Q616" s="124">
        <f t="shared" si="76"/>
        <v>1900</v>
      </c>
      <c r="R616" s="124" t="str">
        <f t="shared" si="77"/>
        <v>Jan</v>
      </c>
    </row>
    <row r="617" spans="1:18" x14ac:dyDescent="0.25">
      <c r="A617" s="271"/>
      <c r="D617" s="125"/>
      <c r="E617" s="194"/>
      <c r="F617" s="10"/>
      <c r="G617" s="10"/>
      <c r="J617" s="12"/>
      <c r="K617" s="12"/>
      <c r="L617" s="181"/>
      <c r="M617" s="181"/>
      <c r="N617" s="181"/>
      <c r="O617" s="181"/>
      <c r="P617" s="178">
        <f t="shared" si="75"/>
        <v>1</v>
      </c>
      <c r="Q617" s="124">
        <f t="shared" si="76"/>
        <v>1900</v>
      </c>
      <c r="R617" s="124" t="str">
        <f t="shared" si="77"/>
        <v>Jan</v>
      </c>
    </row>
    <row r="618" spans="1:18" x14ac:dyDescent="0.25">
      <c r="A618" s="271"/>
      <c r="D618" s="125"/>
      <c r="E618" s="194"/>
      <c r="F618" s="10"/>
      <c r="G618" s="10"/>
      <c r="J618" s="12"/>
      <c r="K618" s="12"/>
      <c r="L618" s="181"/>
      <c r="M618" s="181"/>
      <c r="N618" s="181"/>
      <c r="O618" s="181"/>
      <c r="P618" s="178">
        <f t="shared" si="75"/>
        <v>1</v>
      </c>
      <c r="Q618" s="124">
        <f t="shared" si="76"/>
        <v>1900</v>
      </c>
      <c r="R618" s="124" t="str">
        <f t="shared" si="77"/>
        <v>Jan</v>
      </c>
    </row>
    <row r="619" spans="1:18" x14ac:dyDescent="0.25">
      <c r="A619" s="271"/>
      <c r="D619" s="125"/>
      <c r="E619" s="194"/>
      <c r="F619" s="10"/>
      <c r="G619" s="10"/>
      <c r="J619" s="12"/>
      <c r="K619" s="12"/>
      <c r="L619" s="181"/>
      <c r="M619" s="181"/>
      <c r="N619" s="181"/>
      <c r="O619" s="181"/>
      <c r="P619" s="178">
        <f t="shared" si="75"/>
        <v>1</v>
      </c>
      <c r="Q619" s="124">
        <f t="shared" si="76"/>
        <v>1900</v>
      </c>
      <c r="R619" s="124" t="str">
        <f t="shared" si="77"/>
        <v>Jan</v>
      </c>
    </row>
    <row r="620" spans="1:18" x14ac:dyDescent="0.25">
      <c r="A620" s="271"/>
      <c r="D620" s="125"/>
      <c r="E620" s="194"/>
      <c r="F620" s="10"/>
      <c r="G620" s="10"/>
      <c r="J620" s="12"/>
      <c r="K620" s="12"/>
      <c r="L620" s="181"/>
      <c r="M620" s="181"/>
      <c r="N620" s="181"/>
      <c r="O620" s="181"/>
      <c r="P620" s="178">
        <f t="shared" si="75"/>
        <v>1</v>
      </c>
      <c r="Q620" s="124">
        <f t="shared" si="76"/>
        <v>1900</v>
      </c>
      <c r="R620" s="124" t="str">
        <f t="shared" si="77"/>
        <v>Jan</v>
      </c>
    </row>
    <row r="621" spans="1:18" x14ac:dyDescent="0.25">
      <c r="A621" s="271"/>
      <c r="D621" s="125"/>
      <c r="E621" s="194"/>
      <c r="F621" s="10"/>
      <c r="G621" s="10"/>
      <c r="J621" s="12"/>
      <c r="K621" s="12"/>
      <c r="L621" s="181"/>
      <c r="M621" s="181"/>
      <c r="N621" s="181"/>
      <c r="O621" s="181"/>
      <c r="P621" s="178">
        <f t="shared" si="75"/>
        <v>1</v>
      </c>
      <c r="Q621" s="124">
        <f t="shared" si="76"/>
        <v>1900</v>
      </c>
      <c r="R621" s="124" t="str">
        <f t="shared" si="77"/>
        <v>Jan</v>
      </c>
    </row>
    <row r="622" spans="1:18" x14ac:dyDescent="0.25">
      <c r="A622" s="271"/>
      <c r="D622" s="125"/>
      <c r="E622" s="194"/>
      <c r="F622" s="10"/>
      <c r="G622" s="10"/>
      <c r="J622" s="12"/>
      <c r="K622" s="12"/>
      <c r="L622" s="181"/>
      <c r="M622" s="181"/>
      <c r="N622" s="181"/>
      <c r="O622" s="181"/>
      <c r="P622" s="178">
        <f t="shared" si="75"/>
        <v>1</v>
      </c>
      <c r="Q622" s="124">
        <f t="shared" si="76"/>
        <v>1900</v>
      </c>
      <c r="R622" s="124" t="str">
        <f t="shared" si="77"/>
        <v>Jan</v>
      </c>
    </row>
    <row r="623" spans="1:18" x14ac:dyDescent="0.25">
      <c r="A623" s="271"/>
      <c r="D623" s="125"/>
      <c r="E623" s="194"/>
      <c r="F623" s="10"/>
      <c r="G623" s="10"/>
      <c r="J623" s="12"/>
      <c r="K623" s="12"/>
      <c r="L623" s="181"/>
      <c r="M623" s="181"/>
      <c r="N623" s="181"/>
      <c r="O623" s="181"/>
      <c r="P623" s="178">
        <f t="shared" si="75"/>
        <v>1</v>
      </c>
      <c r="Q623" s="124">
        <f t="shared" si="76"/>
        <v>1900</v>
      </c>
      <c r="R623" s="124" t="str">
        <f t="shared" si="77"/>
        <v>Jan</v>
      </c>
    </row>
    <row r="624" spans="1:18" x14ac:dyDescent="0.25">
      <c r="A624" s="271"/>
      <c r="D624" s="125"/>
      <c r="E624" s="194"/>
      <c r="F624" s="10"/>
      <c r="G624" s="10"/>
      <c r="J624" s="12"/>
      <c r="K624" s="12"/>
      <c r="L624" s="181"/>
      <c r="M624" s="181"/>
      <c r="N624" s="181"/>
      <c r="O624" s="181"/>
      <c r="P624" s="178">
        <f t="shared" si="75"/>
        <v>1</v>
      </c>
      <c r="Q624" s="124">
        <f t="shared" si="76"/>
        <v>1900</v>
      </c>
      <c r="R624" s="124" t="str">
        <f t="shared" si="77"/>
        <v>Jan</v>
      </c>
    </row>
    <row r="625" spans="1:18" x14ac:dyDescent="0.25">
      <c r="A625" s="271"/>
      <c r="D625" s="125"/>
      <c r="E625" s="194"/>
      <c r="F625" s="10"/>
      <c r="G625" s="10"/>
      <c r="J625" s="12"/>
      <c r="K625" s="12"/>
      <c r="L625" s="181"/>
      <c r="M625" s="181"/>
      <c r="N625" s="181"/>
      <c r="O625" s="181"/>
      <c r="P625" s="178">
        <f t="shared" si="75"/>
        <v>1</v>
      </c>
      <c r="Q625" s="124">
        <f t="shared" si="76"/>
        <v>1900</v>
      </c>
      <c r="R625" s="124" t="str">
        <f t="shared" si="77"/>
        <v>Jan</v>
      </c>
    </row>
    <row r="626" spans="1:18" x14ac:dyDescent="0.25">
      <c r="A626" s="271"/>
      <c r="D626" s="125"/>
      <c r="E626" s="194"/>
      <c r="F626" s="10"/>
      <c r="G626" s="10"/>
      <c r="J626" s="12"/>
      <c r="K626" s="12"/>
      <c r="L626" s="181"/>
      <c r="M626" s="181"/>
      <c r="N626" s="181"/>
      <c r="O626" s="181"/>
      <c r="P626" s="178">
        <f t="shared" si="75"/>
        <v>1</v>
      </c>
      <c r="Q626" s="124">
        <f t="shared" si="76"/>
        <v>1900</v>
      </c>
      <c r="R626" s="124" t="str">
        <f t="shared" si="77"/>
        <v>Jan</v>
      </c>
    </row>
    <row r="627" spans="1:18" x14ac:dyDescent="0.25">
      <c r="A627" s="271"/>
      <c r="D627" s="125"/>
      <c r="E627" s="194"/>
      <c r="F627" s="10"/>
      <c r="G627" s="10"/>
      <c r="J627" s="12"/>
      <c r="K627" s="12"/>
      <c r="L627" s="181"/>
      <c r="M627" s="181"/>
      <c r="N627" s="181"/>
      <c r="O627" s="181"/>
      <c r="P627" s="178">
        <f t="shared" si="75"/>
        <v>1</v>
      </c>
      <c r="Q627" s="124">
        <f t="shared" si="76"/>
        <v>1900</v>
      </c>
      <c r="R627" s="124" t="str">
        <f t="shared" si="77"/>
        <v>Jan</v>
      </c>
    </row>
    <row r="628" spans="1:18" x14ac:dyDescent="0.25">
      <c r="A628" s="271"/>
      <c r="D628" s="126"/>
      <c r="E628" s="194"/>
      <c r="F628" s="10"/>
      <c r="G628" s="10"/>
      <c r="J628" s="12"/>
      <c r="K628" s="12"/>
      <c r="L628" s="181"/>
      <c r="M628" s="181"/>
      <c r="N628" s="181"/>
      <c r="O628" s="181"/>
      <c r="P628" s="178">
        <f t="shared" si="75"/>
        <v>1</v>
      </c>
      <c r="Q628" s="124">
        <f t="shared" si="76"/>
        <v>1900</v>
      </c>
      <c r="R628" s="124" t="str">
        <f t="shared" si="77"/>
        <v>Jan</v>
      </c>
    </row>
    <row r="629" spans="1:18" x14ac:dyDescent="0.25">
      <c r="A629" s="271"/>
      <c r="D629" s="125"/>
      <c r="E629" s="194"/>
      <c r="F629" s="10"/>
      <c r="G629" s="10"/>
      <c r="J629" s="12"/>
      <c r="K629" s="12"/>
      <c r="L629" s="181"/>
      <c r="M629" s="181"/>
      <c r="N629" s="181"/>
      <c r="O629" s="181"/>
      <c r="P629" s="178">
        <f t="shared" si="75"/>
        <v>1</v>
      </c>
      <c r="Q629" s="124">
        <f t="shared" si="76"/>
        <v>1900</v>
      </c>
      <c r="R629" s="124" t="str">
        <f t="shared" si="77"/>
        <v>Jan</v>
      </c>
    </row>
    <row r="630" spans="1:18" x14ac:dyDescent="0.25">
      <c r="A630" s="271"/>
      <c r="D630" s="126"/>
      <c r="E630" s="194"/>
      <c r="F630" s="10"/>
      <c r="G630" s="10"/>
      <c r="J630" s="12"/>
      <c r="K630" s="12"/>
      <c r="L630" s="181"/>
      <c r="M630" s="181"/>
      <c r="N630" s="181"/>
      <c r="O630" s="181"/>
      <c r="P630" s="178">
        <f t="shared" si="75"/>
        <v>1</v>
      </c>
      <c r="Q630" s="124">
        <f t="shared" si="76"/>
        <v>1900</v>
      </c>
      <c r="R630" s="124" t="str">
        <f t="shared" si="77"/>
        <v>Jan</v>
      </c>
    </row>
    <row r="631" spans="1:18" x14ac:dyDescent="0.25">
      <c r="A631" s="271"/>
      <c r="D631" s="126"/>
      <c r="E631" s="194"/>
      <c r="F631" s="10"/>
      <c r="G631" s="10"/>
      <c r="J631" s="12"/>
      <c r="K631" s="12"/>
      <c r="L631" s="181"/>
      <c r="M631" s="181"/>
      <c r="N631" s="181"/>
      <c r="O631" s="181"/>
      <c r="P631" s="178">
        <f t="shared" si="75"/>
        <v>1</v>
      </c>
      <c r="Q631" s="124">
        <f t="shared" si="76"/>
        <v>1900</v>
      </c>
      <c r="R631" s="124" t="str">
        <f t="shared" si="77"/>
        <v>Jan</v>
      </c>
    </row>
    <row r="632" spans="1:18" x14ac:dyDescent="0.25">
      <c r="A632" s="271"/>
      <c r="D632" s="125"/>
      <c r="E632" s="194"/>
      <c r="F632" s="10"/>
      <c r="G632" s="10"/>
      <c r="J632" s="12"/>
      <c r="K632" s="12"/>
      <c r="L632" s="181"/>
      <c r="M632" s="181"/>
      <c r="N632" s="181"/>
      <c r="O632" s="181"/>
      <c r="P632" s="178">
        <f t="shared" si="75"/>
        <v>1</v>
      </c>
      <c r="Q632" s="124">
        <f t="shared" si="76"/>
        <v>1900</v>
      </c>
      <c r="R632" s="124" t="str">
        <f t="shared" si="77"/>
        <v>Jan</v>
      </c>
    </row>
    <row r="633" spans="1:18" x14ac:dyDescent="0.25">
      <c r="A633" s="271"/>
      <c r="D633" s="125"/>
      <c r="E633" s="194"/>
      <c r="F633" s="10"/>
      <c r="G633" s="10"/>
      <c r="J633" s="12"/>
      <c r="K633" s="12"/>
      <c r="L633" s="181"/>
      <c r="M633" s="181"/>
      <c r="N633" s="181"/>
      <c r="O633" s="181"/>
      <c r="P633" s="178">
        <f t="shared" si="75"/>
        <v>1</v>
      </c>
      <c r="Q633" s="124">
        <f t="shared" si="76"/>
        <v>1900</v>
      </c>
      <c r="R633" s="124" t="str">
        <f t="shared" si="77"/>
        <v>Jan</v>
      </c>
    </row>
    <row r="634" spans="1:18" x14ac:dyDescent="0.25">
      <c r="A634" s="271"/>
      <c r="D634" s="125"/>
      <c r="E634" s="194"/>
      <c r="F634" s="10"/>
      <c r="G634" s="10"/>
      <c r="J634" s="12"/>
      <c r="K634" s="12"/>
      <c r="L634" s="181"/>
      <c r="M634" s="181"/>
      <c r="N634" s="181"/>
      <c r="O634" s="181"/>
      <c r="P634" s="178">
        <f t="shared" ref="P634:P697" si="78">MONTH(E634)</f>
        <v>1</v>
      </c>
      <c r="Q634" s="124">
        <f t="shared" ref="Q634:Q697" si="79">YEAR(E634)</f>
        <v>1900</v>
      </c>
      <c r="R634" s="124" t="str">
        <f t="shared" ref="R634:R697" si="80">CHOOSE(P634,"Jan","Feb","Mar","Apr","May","Jun","Jul","Aug","Sep","Oct","Nov","Dec")</f>
        <v>Jan</v>
      </c>
    </row>
    <row r="635" spans="1:18" x14ac:dyDescent="0.25">
      <c r="A635" s="271"/>
      <c r="D635" s="125"/>
      <c r="E635" s="194"/>
      <c r="F635" s="10"/>
      <c r="G635" s="10"/>
      <c r="J635" s="12"/>
      <c r="K635" s="12"/>
      <c r="L635" s="181"/>
      <c r="M635" s="181"/>
      <c r="N635" s="181"/>
      <c r="O635" s="181"/>
      <c r="P635" s="178">
        <f t="shared" si="78"/>
        <v>1</v>
      </c>
      <c r="Q635" s="124">
        <f t="shared" si="79"/>
        <v>1900</v>
      </c>
      <c r="R635" s="124" t="str">
        <f t="shared" si="80"/>
        <v>Jan</v>
      </c>
    </row>
    <row r="636" spans="1:18" x14ac:dyDescent="0.25">
      <c r="A636" s="271"/>
      <c r="D636" s="125"/>
      <c r="E636" s="194"/>
      <c r="F636" s="10"/>
      <c r="G636" s="10"/>
      <c r="J636" s="12"/>
      <c r="K636" s="12"/>
      <c r="L636" s="181"/>
      <c r="M636" s="181"/>
      <c r="N636" s="181"/>
      <c r="O636" s="181"/>
      <c r="P636" s="178">
        <f t="shared" si="78"/>
        <v>1</v>
      </c>
      <c r="Q636" s="124">
        <f t="shared" si="79"/>
        <v>1900</v>
      </c>
      <c r="R636" s="124" t="str">
        <f t="shared" si="80"/>
        <v>Jan</v>
      </c>
    </row>
    <row r="637" spans="1:18" x14ac:dyDescent="0.25">
      <c r="A637" s="271"/>
      <c r="D637" s="125"/>
      <c r="E637" s="194"/>
      <c r="F637" s="10"/>
      <c r="G637" s="10"/>
      <c r="J637" s="12"/>
      <c r="K637" s="12"/>
      <c r="L637" s="181"/>
      <c r="M637" s="181"/>
      <c r="N637" s="181"/>
      <c r="O637" s="181"/>
      <c r="P637" s="178">
        <f t="shared" si="78"/>
        <v>1</v>
      </c>
      <c r="Q637" s="124">
        <f t="shared" si="79"/>
        <v>1900</v>
      </c>
      <c r="R637" s="124" t="str">
        <f t="shared" si="80"/>
        <v>Jan</v>
      </c>
    </row>
    <row r="638" spans="1:18" x14ac:dyDescent="0.25">
      <c r="A638" s="271"/>
      <c r="D638" s="125"/>
      <c r="E638" s="194"/>
      <c r="F638" s="10"/>
      <c r="G638" s="10"/>
      <c r="J638" s="12"/>
      <c r="K638" s="12"/>
      <c r="L638" s="181"/>
      <c r="M638" s="181"/>
      <c r="N638" s="181"/>
      <c r="O638" s="181"/>
      <c r="P638" s="178">
        <f t="shared" si="78"/>
        <v>1</v>
      </c>
      <c r="Q638" s="124">
        <f t="shared" si="79"/>
        <v>1900</v>
      </c>
      <c r="R638" s="124" t="str">
        <f t="shared" si="80"/>
        <v>Jan</v>
      </c>
    </row>
    <row r="639" spans="1:18" x14ac:dyDescent="0.25">
      <c r="A639" s="271"/>
      <c r="D639" s="125"/>
      <c r="E639" s="194"/>
      <c r="F639" s="10"/>
      <c r="G639" s="10"/>
      <c r="J639" s="12"/>
      <c r="K639" s="12"/>
      <c r="L639" s="181"/>
      <c r="M639" s="181"/>
      <c r="N639" s="181"/>
      <c r="O639" s="181"/>
      <c r="P639" s="178">
        <f t="shared" si="78"/>
        <v>1</v>
      </c>
      <c r="Q639" s="124">
        <f t="shared" si="79"/>
        <v>1900</v>
      </c>
      <c r="R639" s="124" t="str">
        <f t="shared" si="80"/>
        <v>Jan</v>
      </c>
    </row>
    <row r="640" spans="1:18" x14ac:dyDescent="0.25">
      <c r="A640" s="271"/>
      <c r="D640" s="125"/>
      <c r="E640" s="194"/>
      <c r="F640" s="10"/>
      <c r="G640" s="10"/>
      <c r="J640" s="12"/>
      <c r="K640" s="12"/>
      <c r="L640" s="181"/>
      <c r="M640" s="181"/>
      <c r="N640" s="181"/>
      <c r="O640" s="181"/>
      <c r="P640" s="178">
        <f t="shared" si="78"/>
        <v>1</v>
      </c>
      <c r="Q640" s="124">
        <f t="shared" si="79"/>
        <v>1900</v>
      </c>
      <c r="R640" s="124" t="str">
        <f t="shared" si="80"/>
        <v>Jan</v>
      </c>
    </row>
    <row r="641" spans="1:18" x14ac:dyDescent="0.25">
      <c r="A641" s="271"/>
      <c r="D641" s="125"/>
      <c r="E641" s="194"/>
      <c r="F641" s="10"/>
      <c r="G641" s="10"/>
      <c r="J641" s="12"/>
      <c r="K641" s="12"/>
      <c r="L641" s="181"/>
      <c r="M641" s="181"/>
      <c r="N641" s="181"/>
      <c r="O641" s="181"/>
      <c r="P641" s="178">
        <f t="shared" si="78"/>
        <v>1</v>
      </c>
      <c r="Q641" s="124">
        <f t="shared" si="79"/>
        <v>1900</v>
      </c>
      <c r="R641" s="124" t="str">
        <f t="shared" si="80"/>
        <v>Jan</v>
      </c>
    </row>
    <row r="642" spans="1:18" x14ac:dyDescent="0.25">
      <c r="A642" s="271"/>
      <c r="D642" s="125"/>
      <c r="E642" s="194"/>
      <c r="F642" s="10"/>
      <c r="G642" s="10"/>
      <c r="J642" s="12"/>
      <c r="K642" s="12"/>
      <c r="L642" s="181"/>
      <c r="M642" s="181"/>
      <c r="N642" s="181"/>
      <c r="O642" s="181"/>
      <c r="P642" s="178">
        <f t="shared" si="78"/>
        <v>1</v>
      </c>
      <c r="Q642" s="124">
        <f t="shared" si="79"/>
        <v>1900</v>
      </c>
      <c r="R642" s="124" t="str">
        <f t="shared" si="80"/>
        <v>Jan</v>
      </c>
    </row>
    <row r="643" spans="1:18" x14ac:dyDescent="0.25">
      <c r="A643" s="271"/>
      <c r="D643" s="125"/>
      <c r="E643" s="194"/>
      <c r="F643" s="10"/>
      <c r="G643" s="10"/>
      <c r="J643" s="12"/>
      <c r="K643" s="12"/>
      <c r="L643" s="181"/>
      <c r="M643" s="181"/>
      <c r="N643" s="181"/>
      <c r="O643" s="181"/>
      <c r="P643" s="178">
        <f t="shared" si="78"/>
        <v>1</v>
      </c>
      <c r="Q643" s="124">
        <f t="shared" si="79"/>
        <v>1900</v>
      </c>
      <c r="R643" s="124" t="str">
        <f t="shared" si="80"/>
        <v>Jan</v>
      </c>
    </row>
    <row r="644" spans="1:18" x14ac:dyDescent="0.25">
      <c r="A644" s="271"/>
      <c r="D644" s="125"/>
      <c r="E644" s="194"/>
      <c r="F644" s="10"/>
      <c r="G644" s="10"/>
      <c r="J644" s="12"/>
      <c r="K644" s="12"/>
      <c r="L644" s="181"/>
      <c r="M644" s="181"/>
      <c r="N644" s="181"/>
      <c r="O644" s="181"/>
      <c r="P644" s="178">
        <f t="shared" si="78"/>
        <v>1</v>
      </c>
      <c r="Q644" s="124">
        <f t="shared" si="79"/>
        <v>1900</v>
      </c>
      <c r="R644" s="124" t="str">
        <f t="shared" si="80"/>
        <v>Jan</v>
      </c>
    </row>
    <row r="645" spans="1:18" x14ac:dyDescent="0.25">
      <c r="A645" s="271"/>
      <c r="D645" s="125"/>
      <c r="E645" s="194"/>
      <c r="F645" s="10"/>
      <c r="G645" s="10"/>
      <c r="J645" s="12"/>
      <c r="K645" s="12"/>
      <c r="L645" s="181"/>
      <c r="M645" s="181"/>
      <c r="N645" s="181"/>
      <c r="O645" s="181"/>
      <c r="P645" s="178">
        <f t="shared" si="78"/>
        <v>1</v>
      </c>
      <c r="Q645" s="124">
        <f t="shared" si="79"/>
        <v>1900</v>
      </c>
      <c r="R645" s="124" t="str">
        <f t="shared" si="80"/>
        <v>Jan</v>
      </c>
    </row>
    <row r="646" spans="1:18" x14ac:dyDescent="0.25">
      <c r="A646" s="271"/>
      <c r="D646" s="125"/>
      <c r="E646" s="194"/>
      <c r="F646" s="10"/>
      <c r="G646" s="10"/>
      <c r="J646" s="12"/>
      <c r="K646" s="12"/>
      <c r="L646" s="181"/>
      <c r="M646" s="181"/>
      <c r="N646" s="181"/>
      <c r="O646" s="181"/>
      <c r="P646" s="178">
        <f t="shared" si="78"/>
        <v>1</v>
      </c>
      <c r="Q646" s="124">
        <f t="shared" si="79"/>
        <v>1900</v>
      </c>
      <c r="R646" s="124" t="str">
        <f t="shared" si="80"/>
        <v>Jan</v>
      </c>
    </row>
    <row r="647" spans="1:18" x14ac:dyDescent="0.25">
      <c r="A647" s="271"/>
      <c r="D647" s="125"/>
      <c r="E647" s="194"/>
      <c r="F647" s="10"/>
      <c r="G647" s="10"/>
      <c r="J647" s="12"/>
      <c r="K647" s="12"/>
      <c r="L647" s="181"/>
      <c r="M647" s="181"/>
      <c r="N647" s="181"/>
      <c r="O647" s="181"/>
      <c r="P647" s="178">
        <f t="shared" si="78"/>
        <v>1</v>
      </c>
      <c r="Q647" s="124">
        <f t="shared" si="79"/>
        <v>1900</v>
      </c>
      <c r="R647" s="124" t="str">
        <f t="shared" si="80"/>
        <v>Jan</v>
      </c>
    </row>
    <row r="648" spans="1:18" x14ac:dyDescent="0.25">
      <c r="A648" s="271"/>
      <c r="D648" s="125"/>
      <c r="E648" s="194"/>
      <c r="F648" s="10"/>
      <c r="G648" s="10"/>
      <c r="J648" s="12"/>
      <c r="K648" s="12"/>
      <c r="L648" s="181"/>
      <c r="M648" s="181"/>
      <c r="N648" s="181"/>
      <c r="O648" s="181"/>
      <c r="P648" s="178">
        <f t="shared" si="78"/>
        <v>1</v>
      </c>
      <c r="Q648" s="124">
        <f t="shared" si="79"/>
        <v>1900</v>
      </c>
      <c r="R648" s="124" t="str">
        <f t="shared" si="80"/>
        <v>Jan</v>
      </c>
    </row>
    <row r="649" spans="1:18" x14ac:dyDescent="0.25">
      <c r="A649" s="271"/>
      <c r="D649" s="125"/>
      <c r="E649" s="194"/>
      <c r="F649" s="10"/>
      <c r="G649" s="10"/>
      <c r="J649" s="12"/>
      <c r="K649" s="12"/>
      <c r="L649" s="181"/>
      <c r="M649" s="181"/>
      <c r="N649" s="181"/>
      <c r="O649" s="181"/>
      <c r="P649" s="178">
        <f t="shared" si="78"/>
        <v>1</v>
      </c>
      <c r="Q649" s="124">
        <f t="shared" si="79"/>
        <v>1900</v>
      </c>
      <c r="R649" s="124" t="str">
        <f t="shared" si="80"/>
        <v>Jan</v>
      </c>
    </row>
    <row r="650" spans="1:18" x14ac:dyDescent="0.25">
      <c r="A650" s="271"/>
      <c r="D650" s="125"/>
      <c r="E650" s="194"/>
      <c r="F650" s="10"/>
      <c r="G650" s="10"/>
      <c r="J650" s="12"/>
      <c r="K650" s="12"/>
      <c r="L650" s="181"/>
      <c r="M650" s="181"/>
      <c r="N650" s="181"/>
      <c r="O650" s="181"/>
      <c r="P650" s="178">
        <f t="shared" si="78"/>
        <v>1</v>
      </c>
      <c r="Q650" s="124">
        <f t="shared" si="79"/>
        <v>1900</v>
      </c>
      <c r="R650" s="124" t="str">
        <f t="shared" si="80"/>
        <v>Jan</v>
      </c>
    </row>
    <row r="651" spans="1:18" x14ac:dyDescent="0.25">
      <c r="A651" s="271"/>
      <c r="D651" s="125"/>
      <c r="E651" s="194"/>
      <c r="F651" s="10"/>
      <c r="G651" s="10"/>
      <c r="J651" s="12"/>
      <c r="K651" s="12"/>
      <c r="L651" s="181"/>
      <c r="M651" s="181"/>
      <c r="N651" s="181"/>
      <c r="O651" s="181"/>
      <c r="P651" s="178">
        <f t="shared" si="78"/>
        <v>1</v>
      </c>
      <c r="Q651" s="124">
        <f t="shared" si="79"/>
        <v>1900</v>
      </c>
      <c r="R651" s="124" t="str">
        <f t="shared" si="80"/>
        <v>Jan</v>
      </c>
    </row>
    <row r="652" spans="1:18" x14ac:dyDescent="0.25">
      <c r="A652" s="271"/>
      <c r="D652" s="125"/>
      <c r="E652" s="194"/>
      <c r="F652" s="10"/>
      <c r="G652" s="10"/>
      <c r="J652" s="12"/>
      <c r="K652" s="12"/>
      <c r="L652" s="181"/>
      <c r="M652" s="181"/>
      <c r="N652" s="181"/>
      <c r="O652" s="181"/>
      <c r="P652" s="178">
        <f t="shared" si="78"/>
        <v>1</v>
      </c>
      <c r="Q652" s="124">
        <f t="shared" si="79"/>
        <v>1900</v>
      </c>
      <c r="R652" s="124" t="str">
        <f t="shared" si="80"/>
        <v>Jan</v>
      </c>
    </row>
    <row r="653" spans="1:18" x14ac:dyDescent="0.25">
      <c r="A653" s="271"/>
      <c r="D653" s="125"/>
      <c r="E653" s="194"/>
      <c r="F653" s="10"/>
      <c r="G653" s="10"/>
      <c r="J653" s="12"/>
      <c r="K653" s="12"/>
      <c r="L653" s="181"/>
      <c r="M653" s="181"/>
      <c r="N653" s="181"/>
      <c r="O653" s="181"/>
      <c r="P653" s="178">
        <f t="shared" si="78"/>
        <v>1</v>
      </c>
      <c r="Q653" s="124">
        <f t="shared" si="79"/>
        <v>1900</v>
      </c>
      <c r="R653" s="124" t="str">
        <f t="shared" si="80"/>
        <v>Jan</v>
      </c>
    </row>
    <row r="654" spans="1:18" x14ac:dyDescent="0.25">
      <c r="A654" s="271"/>
      <c r="D654" s="125"/>
      <c r="E654" s="194"/>
      <c r="F654" s="10"/>
      <c r="G654" s="10"/>
      <c r="J654" s="12"/>
      <c r="K654" s="12"/>
      <c r="L654" s="181"/>
      <c r="M654" s="181"/>
      <c r="N654" s="181"/>
      <c r="O654" s="181"/>
      <c r="P654" s="178">
        <f t="shared" si="78"/>
        <v>1</v>
      </c>
      <c r="Q654" s="124">
        <f t="shared" si="79"/>
        <v>1900</v>
      </c>
      <c r="R654" s="124" t="str">
        <f t="shared" si="80"/>
        <v>Jan</v>
      </c>
    </row>
    <row r="655" spans="1:18" x14ac:dyDescent="0.25">
      <c r="A655" s="271"/>
      <c r="D655" s="125"/>
      <c r="E655" s="194"/>
      <c r="F655" s="10"/>
      <c r="G655" s="10"/>
      <c r="J655" s="12"/>
      <c r="K655" s="12"/>
      <c r="L655" s="181"/>
      <c r="M655" s="181"/>
      <c r="N655" s="181"/>
      <c r="O655" s="181"/>
      <c r="P655" s="178">
        <f t="shared" si="78"/>
        <v>1</v>
      </c>
      <c r="Q655" s="124">
        <f t="shared" si="79"/>
        <v>1900</v>
      </c>
      <c r="R655" s="124" t="str">
        <f t="shared" si="80"/>
        <v>Jan</v>
      </c>
    </row>
    <row r="656" spans="1:18" x14ac:dyDescent="0.25">
      <c r="A656" s="271"/>
      <c r="D656" s="125"/>
      <c r="E656" s="194"/>
      <c r="F656" s="10"/>
      <c r="G656" s="10"/>
      <c r="J656" s="12"/>
      <c r="K656" s="12"/>
      <c r="L656" s="181"/>
      <c r="M656" s="181"/>
      <c r="N656" s="181"/>
      <c r="O656" s="181"/>
      <c r="P656" s="178">
        <f t="shared" si="78"/>
        <v>1</v>
      </c>
      <c r="Q656" s="124">
        <f t="shared" si="79"/>
        <v>1900</v>
      </c>
      <c r="R656" s="124" t="str">
        <f t="shared" si="80"/>
        <v>Jan</v>
      </c>
    </row>
    <row r="657" spans="1:18" x14ac:dyDescent="0.25">
      <c r="A657" s="271"/>
      <c r="D657" s="125"/>
      <c r="E657" s="194"/>
      <c r="F657" s="10"/>
      <c r="G657" s="10"/>
      <c r="J657" s="12"/>
      <c r="K657" s="12"/>
      <c r="L657" s="181"/>
      <c r="M657" s="181"/>
      <c r="N657" s="181"/>
      <c r="O657" s="181"/>
      <c r="P657" s="178">
        <f t="shared" si="78"/>
        <v>1</v>
      </c>
      <c r="Q657" s="124">
        <f t="shared" si="79"/>
        <v>1900</v>
      </c>
      <c r="R657" s="124" t="str">
        <f t="shared" si="80"/>
        <v>Jan</v>
      </c>
    </row>
    <row r="658" spans="1:18" x14ac:dyDescent="0.25">
      <c r="A658" s="271"/>
      <c r="D658" s="125"/>
      <c r="E658" s="194"/>
      <c r="F658" s="10"/>
      <c r="G658" s="10"/>
      <c r="J658" s="12"/>
      <c r="K658" s="12"/>
      <c r="L658" s="181"/>
      <c r="M658" s="181"/>
      <c r="N658" s="181"/>
      <c r="O658" s="181"/>
      <c r="P658" s="178">
        <f t="shared" si="78"/>
        <v>1</v>
      </c>
      <c r="Q658" s="124">
        <f t="shared" si="79"/>
        <v>1900</v>
      </c>
      <c r="R658" s="124" t="str">
        <f t="shared" si="80"/>
        <v>Jan</v>
      </c>
    </row>
    <row r="659" spans="1:18" x14ac:dyDescent="0.25">
      <c r="A659" s="271"/>
      <c r="D659" s="125"/>
      <c r="E659" s="194"/>
      <c r="F659" s="10"/>
      <c r="G659" s="10"/>
      <c r="J659" s="12"/>
      <c r="K659" s="12"/>
      <c r="L659" s="181"/>
      <c r="M659" s="181"/>
      <c r="N659" s="181"/>
      <c r="O659" s="181"/>
      <c r="P659" s="178">
        <f t="shared" si="78"/>
        <v>1</v>
      </c>
      <c r="Q659" s="124">
        <f t="shared" si="79"/>
        <v>1900</v>
      </c>
      <c r="R659" s="124" t="str">
        <f t="shared" si="80"/>
        <v>Jan</v>
      </c>
    </row>
    <row r="660" spans="1:18" x14ac:dyDescent="0.25">
      <c r="A660" s="271"/>
      <c r="D660" s="125"/>
      <c r="E660" s="194"/>
      <c r="F660" s="10"/>
      <c r="G660" s="10"/>
      <c r="J660" s="12"/>
      <c r="K660" s="12"/>
      <c r="L660" s="181"/>
      <c r="M660" s="181"/>
      <c r="N660" s="181"/>
      <c r="O660" s="181"/>
      <c r="P660" s="178">
        <f t="shared" si="78"/>
        <v>1</v>
      </c>
      <c r="Q660" s="124">
        <f t="shared" si="79"/>
        <v>1900</v>
      </c>
      <c r="R660" s="124" t="str">
        <f t="shared" si="80"/>
        <v>Jan</v>
      </c>
    </row>
    <row r="661" spans="1:18" x14ac:dyDescent="0.25">
      <c r="A661" s="271"/>
      <c r="D661" s="125"/>
      <c r="E661" s="194"/>
      <c r="F661" s="10"/>
      <c r="G661" s="10"/>
      <c r="J661" s="12"/>
      <c r="K661" s="12"/>
      <c r="L661" s="181"/>
      <c r="M661" s="181"/>
      <c r="N661" s="181"/>
      <c r="O661" s="181"/>
      <c r="P661" s="178">
        <f t="shared" si="78"/>
        <v>1</v>
      </c>
      <c r="Q661" s="124">
        <f t="shared" si="79"/>
        <v>1900</v>
      </c>
      <c r="R661" s="124" t="str">
        <f t="shared" si="80"/>
        <v>Jan</v>
      </c>
    </row>
    <row r="662" spans="1:18" x14ac:dyDescent="0.25">
      <c r="A662" s="271"/>
      <c r="D662" s="125"/>
      <c r="E662" s="194"/>
      <c r="F662" s="10"/>
      <c r="G662" s="10"/>
      <c r="J662" s="12"/>
      <c r="K662" s="12"/>
      <c r="L662" s="181"/>
      <c r="M662" s="181"/>
      <c r="N662" s="181"/>
      <c r="O662" s="181"/>
      <c r="P662" s="178">
        <f t="shared" si="78"/>
        <v>1</v>
      </c>
      <c r="Q662" s="124">
        <f t="shared" si="79"/>
        <v>1900</v>
      </c>
      <c r="R662" s="124" t="str">
        <f t="shared" si="80"/>
        <v>Jan</v>
      </c>
    </row>
    <row r="663" spans="1:18" x14ac:dyDescent="0.25">
      <c r="A663" s="271"/>
      <c r="D663" s="125"/>
      <c r="E663" s="194"/>
      <c r="F663" s="10"/>
      <c r="G663" s="10"/>
      <c r="J663" s="12"/>
      <c r="K663" s="12"/>
      <c r="L663" s="181"/>
      <c r="M663" s="181"/>
      <c r="N663" s="181"/>
      <c r="O663" s="181"/>
      <c r="P663" s="178">
        <f t="shared" si="78"/>
        <v>1</v>
      </c>
      <c r="Q663" s="124">
        <f t="shared" si="79"/>
        <v>1900</v>
      </c>
      <c r="R663" s="124" t="str">
        <f t="shared" si="80"/>
        <v>Jan</v>
      </c>
    </row>
    <row r="664" spans="1:18" x14ac:dyDescent="0.25">
      <c r="A664" s="271"/>
      <c r="D664" s="125"/>
      <c r="E664" s="194"/>
      <c r="F664" s="10"/>
      <c r="G664" s="10"/>
      <c r="J664" s="12"/>
      <c r="K664" s="12"/>
      <c r="L664" s="181"/>
      <c r="M664" s="181"/>
      <c r="N664" s="181"/>
      <c r="O664" s="181"/>
      <c r="P664" s="178">
        <f t="shared" si="78"/>
        <v>1</v>
      </c>
      <c r="Q664" s="124">
        <f t="shared" si="79"/>
        <v>1900</v>
      </c>
      <c r="R664" s="124" t="str">
        <f t="shared" si="80"/>
        <v>Jan</v>
      </c>
    </row>
    <row r="665" spans="1:18" x14ac:dyDescent="0.25">
      <c r="A665" s="271"/>
      <c r="D665" s="125"/>
      <c r="E665" s="194"/>
      <c r="F665" s="10"/>
      <c r="G665" s="10"/>
      <c r="J665" s="12"/>
      <c r="K665" s="12"/>
      <c r="L665" s="181"/>
      <c r="M665" s="181"/>
      <c r="N665" s="181"/>
      <c r="O665" s="181"/>
      <c r="P665" s="178">
        <f t="shared" si="78"/>
        <v>1</v>
      </c>
      <c r="Q665" s="124">
        <f t="shared" si="79"/>
        <v>1900</v>
      </c>
      <c r="R665" s="124" t="str">
        <f t="shared" si="80"/>
        <v>Jan</v>
      </c>
    </row>
    <row r="666" spans="1:18" x14ac:dyDescent="0.25">
      <c r="A666" s="271"/>
      <c r="D666" s="125"/>
      <c r="E666" s="194"/>
      <c r="F666" s="10"/>
      <c r="G666" s="10"/>
      <c r="J666" s="12"/>
      <c r="K666" s="12"/>
      <c r="L666" s="181"/>
      <c r="M666" s="181"/>
      <c r="N666" s="181"/>
      <c r="O666" s="181"/>
      <c r="P666" s="178">
        <f t="shared" si="78"/>
        <v>1</v>
      </c>
      <c r="Q666" s="124">
        <f t="shared" si="79"/>
        <v>1900</v>
      </c>
      <c r="R666" s="124" t="str">
        <f t="shared" si="80"/>
        <v>Jan</v>
      </c>
    </row>
    <row r="667" spans="1:18" x14ac:dyDescent="0.25">
      <c r="A667" s="271"/>
      <c r="D667" s="125"/>
      <c r="E667" s="194"/>
      <c r="F667" s="10"/>
      <c r="G667" s="10"/>
      <c r="J667" s="12"/>
      <c r="K667" s="12"/>
      <c r="L667" s="181"/>
      <c r="M667" s="181"/>
      <c r="N667" s="181"/>
      <c r="O667" s="181"/>
      <c r="P667" s="178">
        <f t="shared" si="78"/>
        <v>1</v>
      </c>
      <c r="Q667" s="124">
        <f t="shared" si="79"/>
        <v>1900</v>
      </c>
      <c r="R667" s="124" t="str">
        <f t="shared" si="80"/>
        <v>Jan</v>
      </c>
    </row>
    <row r="668" spans="1:18" x14ac:dyDescent="0.25">
      <c r="A668" s="271"/>
      <c r="D668" s="125"/>
      <c r="E668" s="194"/>
      <c r="F668" s="10"/>
      <c r="G668" s="10"/>
      <c r="J668" s="12"/>
      <c r="K668" s="12"/>
      <c r="L668" s="181"/>
      <c r="M668" s="181"/>
      <c r="N668" s="181"/>
      <c r="O668" s="181"/>
      <c r="P668" s="178">
        <f t="shared" si="78"/>
        <v>1</v>
      </c>
      <c r="Q668" s="124">
        <f t="shared" si="79"/>
        <v>1900</v>
      </c>
      <c r="R668" s="124" t="str">
        <f t="shared" si="80"/>
        <v>Jan</v>
      </c>
    </row>
    <row r="669" spans="1:18" x14ac:dyDescent="0.25">
      <c r="A669" s="271"/>
      <c r="D669" s="125"/>
      <c r="E669" s="194"/>
      <c r="F669" s="10"/>
      <c r="G669" s="10"/>
      <c r="J669" s="12"/>
      <c r="K669" s="12"/>
      <c r="L669" s="181"/>
      <c r="M669" s="181"/>
      <c r="N669" s="181"/>
      <c r="O669" s="181"/>
      <c r="P669" s="178">
        <f t="shared" si="78"/>
        <v>1</v>
      </c>
      <c r="Q669" s="124">
        <f t="shared" si="79"/>
        <v>1900</v>
      </c>
      <c r="R669" s="124" t="str">
        <f t="shared" si="80"/>
        <v>Jan</v>
      </c>
    </row>
    <row r="670" spans="1:18" x14ac:dyDescent="0.25">
      <c r="A670" s="271"/>
      <c r="D670" s="125"/>
      <c r="E670" s="194"/>
      <c r="F670" s="10"/>
      <c r="G670" s="10"/>
      <c r="J670" s="12"/>
      <c r="K670" s="12"/>
      <c r="L670" s="181"/>
      <c r="M670" s="181"/>
      <c r="N670" s="181"/>
      <c r="O670" s="181"/>
      <c r="P670" s="178">
        <f t="shared" si="78"/>
        <v>1</v>
      </c>
      <c r="Q670" s="124">
        <f t="shared" si="79"/>
        <v>1900</v>
      </c>
      <c r="R670" s="124" t="str">
        <f t="shared" si="80"/>
        <v>Jan</v>
      </c>
    </row>
    <row r="671" spans="1:18" ht="17.25" customHeight="1" x14ac:dyDescent="0.25">
      <c r="A671" s="271"/>
      <c r="D671" s="125"/>
      <c r="E671" s="194"/>
      <c r="F671" s="10"/>
      <c r="G671" s="10"/>
      <c r="J671" s="12"/>
      <c r="K671" s="12"/>
      <c r="L671" s="181"/>
      <c r="M671" s="181"/>
      <c r="N671" s="181"/>
      <c r="O671" s="181"/>
      <c r="P671" s="178">
        <f t="shared" si="78"/>
        <v>1</v>
      </c>
      <c r="Q671" s="124">
        <f t="shared" si="79"/>
        <v>1900</v>
      </c>
      <c r="R671" s="124" t="str">
        <f t="shared" si="80"/>
        <v>Jan</v>
      </c>
    </row>
    <row r="672" spans="1:18" ht="17.25" customHeight="1" x14ac:dyDescent="0.25">
      <c r="A672" s="271"/>
      <c r="D672" s="125"/>
      <c r="E672" s="194"/>
      <c r="F672" s="10"/>
      <c r="G672" s="10"/>
      <c r="J672" s="12"/>
      <c r="K672" s="12"/>
      <c r="L672" s="181"/>
      <c r="M672" s="181"/>
      <c r="N672" s="181"/>
      <c r="O672" s="181"/>
      <c r="P672" s="178">
        <f t="shared" si="78"/>
        <v>1</v>
      </c>
      <c r="Q672" s="124">
        <f t="shared" si="79"/>
        <v>1900</v>
      </c>
      <c r="R672" s="124" t="str">
        <f t="shared" si="80"/>
        <v>Jan</v>
      </c>
    </row>
    <row r="673" spans="1:18" ht="17.25" customHeight="1" x14ac:dyDescent="0.25">
      <c r="A673" s="271"/>
      <c r="D673" s="125"/>
      <c r="E673" s="194"/>
      <c r="F673" s="10"/>
      <c r="G673" s="10"/>
      <c r="J673" s="12"/>
      <c r="K673" s="12"/>
      <c r="L673" s="181"/>
      <c r="M673" s="181"/>
      <c r="N673" s="181"/>
      <c r="O673" s="181"/>
      <c r="P673" s="178">
        <f t="shared" si="78"/>
        <v>1</v>
      </c>
      <c r="Q673" s="124">
        <f t="shared" si="79"/>
        <v>1900</v>
      </c>
      <c r="R673" s="124" t="str">
        <f t="shared" si="80"/>
        <v>Jan</v>
      </c>
    </row>
    <row r="674" spans="1:18" ht="17.25" customHeight="1" x14ac:dyDescent="0.25">
      <c r="A674" s="271"/>
      <c r="D674" s="125"/>
      <c r="E674" s="194"/>
      <c r="F674" s="10"/>
      <c r="G674" s="10"/>
      <c r="J674" s="12"/>
      <c r="K674" s="12"/>
      <c r="L674" s="181"/>
      <c r="M674" s="181"/>
      <c r="N674" s="181"/>
      <c r="O674" s="181"/>
      <c r="P674" s="178">
        <f t="shared" si="78"/>
        <v>1</v>
      </c>
      <c r="Q674" s="124">
        <f t="shared" si="79"/>
        <v>1900</v>
      </c>
      <c r="R674" s="124" t="str">
        <f t="shared" si="80"/>
        <v>Jan</v>
      </c>
    </row>
    <row r="675" spans="1:18" ht="17.25" customHeight="1" x14ac:dyDescent="0.25">
      <c r="A675" s="271"/>
      <c r="D675" s="125"/>
      <c r="E675" s="194"/>
      <c r="F675" s="10"/>
      <c r="G675" s="10"/>
      <c r="J675" s="12"/>
      <c r="K675" s="12"/>
      <c r="L675" s="181"/>
      <c r="M675" s="181"/>
      <c r="N675" s="181"/>
      <c r="O675" s="181"/>
      <c r="P675" s="178">
        <f t="shared" si="78"/>
        <v>1</v>
      </c>
      <c r="Q675" s="124">
        <f t="shared" si="79"/>
        <v>1900</v>
      </c>
      <c r="R675" s="124" t="str">
        <f t="shared" si="80"/>
        <v>Jan</v>
      </c>
    </row>
    <row r="676" spans="1:18" ht="17.25" customHeight="1" x14ac:dyDescent="0.25">
      <c r="A676" s="271"/>
      <c r="D676" s="126"/>
      <c r="E676" s="194"/>
      <c r="F676" s="10"/>
      <c r="G676" s="10"/>
      <c r="J676" s="12"/>
      <c r="K676" s="12"/>
      <c r="L676" s="181"/>
      <c r="M676" s="181"/>
      <c r="N676" s="181"/>
      <c r="O676" s="181"/>
      <c r="P676" s="178">
        <f t="shared" si="78"/>
        <v>1</v>
      </c>
      <c r="Q676" s="124">
        <f t="shared" si="79"/>
        <v>1900</v>
      </c>
      <c r="R676" s="124" t="str">
        <f t="shared" si="80"/>
        <v>Jan</v>
      </c>
    </row>
    <row r="677" spans="1:18" ht="17.25" customHeight="1" x14ac:dyDescent="0.25">
      <c r="A677" s="271"/>
      <c r="D677" s="125"/>
      <c r="E677" s="194"/>
      <c r="F677" s="10"/>
      <c r="G677" s="10"/>
      <c r="J677" s="12"/>
      <c r="K677" s="12"/>
      <c r="L677" s="181"/>
      <c r="M677" s="181"/>
      <c r="N677" s="181"/>
      <c r="O677" s="181"/>
      <c r="P677" s="178">
        <f t="shared" si="78"/>
        <v>1</v>
      </c>
      <c r="Q677" s="124">
        <f t="shared" si="79"/>
        <v>1900</v>
      </c>
      <c r="R677" s="124" t="str">
        <f t="shared" si="80"/>
        <v>Jan</v>
      </c>
    </row>
    <row r="678" spans="1:18" ht="17.25" customHeight="1" x14ac:dyDescent="0.25">
      <c r="A678" s="271"/>
      <c r="D678" s="126"/>
      <c r="E678" s="194"/>
      <c r="F678" s="10"/>
      <c r="G678" s="10"/>
      <c r="J678" s="12"/>
      <c r="K678" s="12"/>
      <c r="L678" s="181"/>
      <c r="M678" s="181"/>
      <c r="N678" s="181"/>
      <c r="O678" s="181"/>
      <c r="P678" s="178">
        <f t="shared" si="78"/>
        <v>1</v>
      </c>
      <c r="Q678" s="124">
        <f t="shared" si="79"/>
        <v>1900</v>
      </c>
      <c r="R678" s="124" t="str">
        <f t="shared" si="80"/>
        <v>Jan</v>
      </c>
    </row>
    <row r="679" spans="1:18" x14ac:dyDescent="0.25">
      <c r="A679" s="271"/>
      <c r="D679" s="126"/>
      <c r="E679" s="194"/>
      <c r="F679" s="10"/>
      <c r="G679" s="10"/>
      <c r="J679" s="12"/>
      <c r="K679" s="12"/>
      <c r="L679" s="181"/>
      <c r="M679" s="181"/>
      <c r="N679" s="181"/>
      <c r="O679" s="181"/>
      <c r="P679" s="178">
        <f t="shared" si="78"/>
        <v>1</v>
      </c>
      <c r="Q679" s="124">
        <f t="shared" si="79"/>
        <v>1900</v>
      </c>
      <c r="R679" s="124" t="str">
        <f t="shared" si="80"/>
        <v>Jan</v>
      </c>
    </row>
    <row r="680" spans="1:18" ht="17.25" customHeight="1" x14ac:dyDescent="0.25">
      <c r="A680" s="271"/>
      <c r="D680" s="125"/>
      <c r="E680" s="194"/>
      <c r="F680" s="10"/>
      <c r="G680" s="10"/>
      <c r="J680" s="12"/>
      <c r="K680" s="12"/>
      <c r="L680" s="181"/>
      <c r="M680" s="181"/>
      <c r="N680" s="181"/>
      <c r="O680" s="181"/>
      <c r="P680" s="178">
        <f t="shared" si="78"/>
        <v>1</v>
      </c>
      <c r="Q680" s="124">
        <f t="shared" si="79"/>
        <v>1900</v>
      </c>
      <c r="R680" s="124" t="str">
        <f t="shared" si="80"/>
        <v>Jan</v>
      </c>
    </row>
    <row r="681" spans="1:18" ht="17.25" customHeight="1" x14ac:dyDescent="0.25">
      <c r="A681" s="271"/>
      <c r="D681" s="125"/>
      <c r="E681" s="194"/>
      <c r="F681" s="10"/>
      <c r="G681" s="10"/>
      <c r="J681" s="12"/>
      <c r="K681" s="12"/>
      <c r="L681" s="181"/>
      <c r="M681" s="181"/>
      <c r="N681" s="181"/>
      <c r="O681" s="181"/>
      <c r="P681" s="178">
        <f t="shared" si="78"/>
        <v>1</v>
      </c>
      <c r="Q681" s="124">
        <f t="shared" si="79"/>
        <v>1900</v>
      </c>
      <c r="R681" s="124" t="str">
        <f t="shared" si="80"/>
        <v>Jan</v>
      </c>
    </row>
    <row r="682" spans="1:18" ht="17.25" customHeight="1" x14ac:dyDescent="0.25">
      <c r="A682" s="271"/>
      <c r="D682" s="125"/>
      <c r="E682" s="194"/>
      <c r="F682" s="10"/>
      <c r="G682" s="10"/>
      <c r="J682" s="12"/>
      <c r="K682" s="12"/>
      <c r="L682" s="181"/>
      <c r="M682" s="181"/>
      <c r="N682" s="181"/>
      <c r="O682" s="181"/>
      <c r="P682" s="178">
        <f t="shared" si="78"/>
        <v>1</v>
      </c>
      <c r="Q682" s="124">
        <f t="shared" si="79"/>
        <v>1900</v>
      </c>
      <c r="R682" s="124" t="str">
        <f t="shared" si="80"/>
        <v>Jan</v>
      </c>
    </row>
    <row r="683" spans="1:18" ht="17.25" customHeight="1" x14ac:dyDescent="0.25">
      <c r="A683" s="271"/>
      <c r="D683" s="125"/>
      <c r="E683" s="194"/>
      <c r="F683" s="10"/>
      <c r="G683" s="10"/>
      <c r="J683" s="12"/>
      <c r="K683" s="12"/>
      <c r="L683" s="181"/>
      <c r="M683" s="181"/>
      <c r="N683" s="181"/>
      <c r="O683" s="181"/>
      <c r="P683" s="178">
        <f t="shared" si="78"/>
        <v>1</v>
      </c>
      <c r="Q683" s="124">
        <f t="shared" si="79"/>
        <v>1900</v>
      </c>
      <c r="R683" s="124" t="str">
        <f t="shared" si="80"/>
        <v>Jan</v>
      </c>
    </row>
    <row r="684" spans="1:18" ht="17.25" customHeight="1" x14ac:dyDescent="0.25">
      <c r="A684" s="271"/>
      <c r="D684" s="125"/>
      <c r="E684" s="194"/>
      <c r="F684" s="10"/>
      <c r="G684" s="10"/>
      <c r="J684" s="12"/>
      <c r="K684" s="12"/>
      <c r="L684" s="181"/>
      <c r="M684" s="181"/>
      <c r="N684" s="181"/>
      <c r="O684" s="181"/>
      <c r="P684" s="178">
        <f t="shared" si="78"/>
        <v>1</v>
      </c>
      <c r="Q684" s="124">
        <f t="shared" si="79"/>
        <v>1900</v>
      </c>
      <c r="R684" s="124" t="str">
        <f t="shared" si="80"/>
        <v>Jan</v>
      </c>
    </row>
    <row r="685" spans="1:18" ht="17.25" customHeight="1" x14ac:dyDescent="0.25">
      <c r="A685" s="271"/>
      <c r="D685" s="125"/>
      <c r="E685" s="194"/>
      <c r="F685" s="10"/>
      <c r="G685" s="10"/>
      <c r="J685" s="12"/>
      <c r="K685" s="12"/>
      <c r="L685" s="181"/>
      <c r="M685" s="181"/>
      <c r="N685" s="181"/>
      <c r="O685" s="181"/>
      <c r="P685" s="178">
        <f t="shared" si="78"/>
        <v>1</v>
      </c>
      <c r="Q685" s="124">
        <f t="shared" si="79"/>
        <v>1900</v>
      </c>
      <c r="R685" s="124" t="str">
        <f t="shared" si="80"/>
        <v>Jan</v>
      </c>
    </row>
    <row r="686" spans="1:18" ht="17.25" customHeight="1" x14ac:dyDescent="0.25">
      <c r="A686" s="271"/>
      <c r="D686" s="125"/>
      <c r="E686" s="194"/>
      <c r="F686" s="10"/>
      <c r="G686" s="10"/>
      <c r="J686" s="12"/>
      <c r="K686" s="12"/>
      <c r="L686" s="181"/>
      <c r="M686" s="181"/>
      <c r="N686" s="181"/>
      <c r="O686" s="181"/>
      <c r="P686" s="178">
        <f t="shared" si="78"/>
        <v>1</v>
      </c>
      <c r="Q686" s="124">
        <f t="shared" si="79"/>
        <v>1900</v>
      </c>
      <c r="R686" s="124" t="str">
        <f t="shared" si="80"/>
        <v>Jan</v>
      </c>
    </row>
    <row r="687" spans="1:18" ht="17.25" customHeight="1" x14ac:dyDescent="0.25">
      <c r="A687" s="271"/>
      <c r="D687" s="125"/>
      <c r="E687" s="194"/>
      <c r="F687" s="10"/>
      <c r="G687" s="10"/>
      <c r="J687" s="12"/>
      <c r="K687" s="12"/>
      <c r="L687" s="181"/>
      <c r="M687" s="181"/>
      <c r="N687" s="181"/>
      <c r="O687" s="181"/>
      <c r="P687" s="178">
        <f t="shared" si="78"/>
        <v>1</v>
      </c>
      <c r="Q687" s="124">
        <f t="shared" si="79"/>
        <v>1900</v>
      </c>
      <c r="R687" s="124" t="str">
        <f t="shared" si="80"/>
        <v>Jan</v>
      </c>
    </row>
    <row r="688" spans="1:18" ht="17.25" customHeight="1" x14ac:dyDescent="0.25">
      <c r="A688" s="271"/>
      <c r="D688" s="125"/>
      <c r="E688" s="194"/>
      <c r="F688" s="10"/>
      <c r="G688" s="10"/>
      <c r="J688" s="12"/>
      <c r="K688" s="12"/>
      <c r="L688" s="181"/>
      <c r="M688" s="181"/>
      <c r="N688" s="181"/>
      <c r="O688" s="181"/>
      <c r="P688" s="178">
        <f t="shared" si="78"/>
        <v>1</v>
      </c>
      <c r="Q688" s="124">
        <f t="shared" si="79"/>
        <v>1900</v>
      </c>
      <c r="R688" s="124" t="str">
        <f t="shared" si="80"/>
        <v>Jan</v>
      </c>
    </row>
    <row r="689" spans="1:18" ht="17.25" customHeight="1" x14ac:dyDescent="0.25">
      <c r="A689" s="271"/>
      <c r="D689" s="125"/>
      <c r="E689" s="194"/>
      <c r="F689" s="10"/>
      <c r="G689" s="10"/>
      <c r="J689" s="12"/>
      <c r="K689" s="12"/>
      <c r="L689" s="181"/>
      <c r="M689" s="181"/>
      <c r="N689" s="181"/>
      <c r="O689" s="181"/>
      <c r="P689" s="178">
        <f t="shared" si="78"/>
        <v>1</v>
      </c>
      <c r="Q689" s="124">
        <f t="shared" si="79"/>
        <v>1900</v>
      </c>
      <c r="R689" s="124" t="str">
        <f t="shared" si="80"/>
        <v>Jan</v>
      </c>
    </row>
    <row r="690" spans="1:18" ht="17.25" customHeight="1" x14ac:dyDescent="0.25">
      <c r="A690" s="271"/>
      <c r="D690" s="125"/>
      <c r="E690" s="194"/>
      <c r="F690" s="10"/>
      <c r="G690" s="10"/>
      <c r="J690" s="12"/>
      <c r="K690" s="12"/>
      <c r="L690" s="181"/>
      <c r="M690" s="181"/>
      <c r="N690" s="181"/>
      <c r="O690" s="181"/>
      <c r="P690" s="178">
        <f t="shared" si="78"/>
        <v>1</v>
      </c>
      <c r="Q690" s="124">
        <f t="shared" si="79"/>
        <v>1900</v>
      </c>
      <c r="R690" s="124" t="str">
        <f t="shared" si="80"/>
        <v>Jan</v>
      </c>
    </row>
    <row r="691" spans="1:18" ht="17.25" customHeight="1" x14ac:dyDescent="0.25">
      <c r="A691" s="271"/>
      <c r="D691" s="125"/>
      <c r="E691" s="194"/>
      <c r="F691" s="10"/>
      <c r="G691" s="10"/>
      <c r="J691" s="12"/>
      <c r="K691" s="12"/>
      <c r="L691" s="181"/>
      <c r="M691" s="181"/>
      <c r="N691" s="181"/>
      <c r="O691" s="181"/>
      <c r="P691" s="178">
        <f t="shared" si="78"/>
        <v>1</v>
      </c>
      <c r="Q691" s="124">
        <f t="shared" si="79"/>
        <v>1900</v>
      </c>
      <c r="R691" s="124" t="str">
        <f t="shared" si="80"/>
        <v>Jan</v>
      </c>
    </row>
    <row r="692" spans="1:18" x14ac:dyDescent="0.25">
      <c r="A692" s="271"/>
      <c r="D692" s="125"/>
      <c r="E692" s="194"/>
      <c r="F692" s="10"/>
      <c r="G692" s="10"/>
      <c r="J692" s="12"/>
      <c r="K692" s="12"/>
      <c r="L692" s="181"/>
      <c r="M692" s="181"/>
      <c r="N692" s="181"/>
      <c r="O692" s="181"/>
      <c r="P692" s="178">
        <f t="shared" si="78"/>
        <v>1</v>
      </c>
      <c r="Q692" s="124">
        <f t="shared" si="79"/>
        <v>1900</v>
      </c>
      <c r="R692" s="124" t="str">
        <f t="shared" si="80"/>
        <v>Jan</v>
      </c>
    </row>
    <row r="693" spans="1:18" x14ac:dyDescent="0.25">
      <c r="A693" s="271"/>
      <c r="D693" s="125"/>
      <c r="E693" s="194"/>
      <c r="F693" s="10"/>
      <c r="G693" s="10"/>
      <c r="J693" s="12"/>
      <c r="K693" s="12"/>
      <c r="L693" s="181"/>
      <c r="M693" s="181"/>
      <c r="N693" s="181"/>
      <c r="O693" s="181"/>
      <c r="P693" s="178">
        <f t="shared" si="78"/>
        <v>1</v>
      </c>
      <c r="Q693" s="124">
        <f t="shared" si="79"/>
        <v>1900</v>
      </c>
      <c r="R693" s="124" t="str">
        <f t="shared" si="80"/>
        <v>Jan</v>
      </c>
    </row>
    <row r="694" spans="1:18" x14ac:dyDescent="0.25">
      <c r="A694" s="271"/>
      <c r="D694" s="125"/>
      <c r="E694" s="194"/>
      <c r="F694" s="10"/>
      <c r="G694" s="10"/>
      <c r="J694" s="12"/>
      <c r="K694" s="12"/>
      <c r="L694" s="181"/>
      <c r="M694" s="181"/>
      <c r="N694" s="181"/>
      <c r="O694" s="181"/>
      <c r="P694" s="178">
        <f t="shared" si="78"/>
        <v>1</v>
      </c>
      <c r="Q694" s="124">
        <f t="shared" si="79"/>
        <v>1900</v>
      </c>
      <c r="R694" s="124" t="str">
        <f t="shared" si="80"/>
        <v>Jan</v>
      </c>
    </row>
    <row r="695" spans="1:18" x14ac:dyDescent="0.25">
      <c r="A695" s="271"/>
      <c r="D695" s="125"/>
      <c r="E695" s="194"/>
      <c r="F695" s="10"/>
      <c r="G695" s="10"/>
      <c r="J695" s="12"/>
      <c r="K695" s="12"/>
      <c r="L695" s="181"/>
      <c r="M695" s="181"/>
      <c r="N695" s="181"/>
      <c r="O695" s="181"/>
      <c r="P695" s="178">
        <f t="shared" si="78"/>
        <v>1</v>
      </c>
      <c r="Q695" s="124">
        <f t="shared" si="79"/>
        <v>1900</v>
      </c>
      <c r="R695" s="124" t="str">
        <f t="shared" si="80"/>
        <v>Jan</v>
      </c>
    </row>
    <row r="696" spans="1:18" x14ac:dyDescent="0.25">
      <c r="A696" s="271"/>
      <c r="D696" s="125"/>
      <c r="E696" s="194"/>
      <c r="F696" s="10"/>
      <c r="G696" s="10"/>
      <c r="J696" s="12"/>
      <c r="K696" s="12"/>
      <c r="L696" s="181"/>
      <c r="M696" s="181"/>
      <c r="N696" s="181"/>
      <c r="O696" s="181"/>
      <c r="P696" s="178">
        <f t="shared" si="78"/>
        <v>1</v>
      </c>
      <c r="Q696" s="124">
        <f t="shared" si="79"/>
        <v>1900</v>
      </c>
      <c r="R696" s="124" t="str">
        <f t="shared" si="80"/>
        <v>Jan</v>
      </c>
    </row>
    <row r="697" spans="1:18" x14ac:dyDescent="0.25">
      <c r="A697" s="271"/>
      <c r="D697" s="125"/>
      <c r="E697" s="194"/>
      <c r="F697" s="10"/>
      <c r="G697" s="10"/>
      <c r="J697" s="12"/>
      <c r="K697" s="12"/>
      <c r="L697" s="181"/>
      <c r="M697" s="181"/>
      <c r="N697" s="181"/>
      <c r="O697" s="181"/>
      <c r="P697" s="178">
        <f t="shared" si="78"/>
        <v>1</v>
      </c>
      <c r="Q697" s="124">
        <f t="shared" si="79"/>
        <v>1900</v>
      </c>
      <c r="R697" s="124" t="str">
        <f t="shared" si="80"/>
        <v>Jan</v>
      </c>
    </row>
    <row r="698" spans="1:18" x14ac:dyDescent="0.25">
      <c r="A698" s="271"/>
      <c r="D698" s="125"/>
      <c r="E698" s="194"/>
      <c r="F698" s="10"/>
      <c r="G698" s="10"/>
      <c r="J698" s="12"/>
      <c r="K698" s="12"/>
      <c r="L698" s="181"/>
      <c r="M698" s="181"/>
      <c r="N698" s="181"/>
      <c r="O698" s="181"/>
      <c r="P698" s="178">
        <f t="shared" ref="P698:P761" si="81">MONTH(E698)</f>
        <v>1</v>
      </c>
      <c r="Q698" s="124">
        <f t="shared" ref="Q698:Q761" si="82">YEAR(E698)</f>
        <v>1900</v>
      </c>
      <c r="R698" s="124" t="str">
        <f t="shared" ref="R698:R761" si="83">CHOOSE(P698,"Jan","Feb","Mar","Apr","May","Jun","Jul","Aug","Sep","Oct","Nov","Dec")</f>
        <v>Jan</v>
      </c>
    </row>
    <row r="699" spans="1:18" x14ac:dyDescent="0.25">
      <c r="A699" s="271"/>
      <c r="D699" s="133"/>
      <c r="G699" s="10"/>
      <c r="J699" s="12"/>
      <c r="K699" s="12"/>
      <c r="L699" s="181"/>
      <c r="P699" s="178">
        <f t="shared" si="81"/>
        <v>1</v>
      </c>
      <c r="Q699" s="124">
        <f t="shared" si="82"/>
        <v>1900</v>
      </c>
      <c r="R699" s="124" t="str">
        <f t="shared" si="83"/>
        <v>Jan</v>
      </c>
    </row>
    <row r="700" spans="1:18" x14ac:dyDescent="0.25">
      <c r="A700" s="271"/>
      <c r="D700" s="133"/>
      <c r="G700" s="10"/>
      <c r="J700" s="12"/>
      <c r="K700" s="12"/>
      <c r="L700" s="181"/>
      <c r="P700" s="178">
        <f t="shared" si="81"/>
        <v>1</v>
      </c>
      <c r="Q700" s="124">
        <f t="shared" si="82"/>
        <v>1900</v>
      </c>
      <c r="R700" s="124" t="str">
        <f t="shared" si="83"/>
        <v>Jan</v>
      </c>
    </row>
    <row r="701" spans="1:18" x14ac:dyDescent="0.25">
      <c r="A701" s="271"/>
      <c r="D701" s="133"/>
      <c r="G701" s="10"/>
      <c r="P701" s="178">
        <f t="shared" si="81"/>
        <v>1</v>
      </c>
      <c r="Q701" s="124">
        <f t="shared" si="82"/>
        <v>1900</v>
      </c>
      <c r="R701" s="124" t="str">
        <f t="shared" si="83"/>
        <v>Jan</v>
      </c>
    </row>
    <row r="702" spans="1:18" x14ac:dyDescent="0.25">
      <c r="A702" s="271"/>
      <c r="D702" s="133"/>
      <c r="G702" s="10"/>
      <c r="P702" s="178">
        <f t="shared" si="81"/>
        <v>1</v>
      </c>
      <c r="Q702" s="124">
        <f t="shared" si="82"/>
        <v>1900</v>
      </c>
      <c r="R702" s="124" t="str">
        <f t="shared" si="83"/>
        <v>Jan</v>
      </c>
    </row>
    <row r="703" spans="1:18" x14ac:dyDescent="0.25">
      <c r="A703" s="271"/>
      <c r="D703" s="133"/>
      <c r="G703" s="10"/>
      <c r="P703" s="178">
        <f t="shared" si="81"/>
        <v>1</v>
      </c>
      <c r="Q703" s="124">
        <f t="shared" si="82"/>
        <v>1900</v>
      </c>
      <c r="R703" s="124" t="str">
        <f t="shared" si="83"/>
        <v>Jan</v>
      </c>
    </row>
    <row r="704" spans="1:18" x14ac:dyDescent="0.25">
      <c r="A704" s="271"/>
      <c r="D704" s="133"/>
      <c r="E704" s="194"/>
      <c r="F704" s="10"/>
      <c r="G704" s="10"/>
      <c r="M704" s="181"/>
      <c r="N704" s="181"/>
      <c r="O704" s="181"/>
      <c r="P704" s="178">
        <f t="shared" si="81"/>
        <v>1</v>
      </c>
      <c r="Q704" s="124">
        <f t="shared" si="82"/>
        <v>1900</v>
      </c>
      <c r="R704" s="124" t="str">
        <f t="shared" si="83"/>
        <v>Jan</v>
      </c>
    </row>
    <row r="705" spans="1:18" x14ac:dyDescent="0.25">
      <c r="A705" s="271"/>
      <c r="D705" s="133"/>
      <c r="E705" s="194"/>
      <c r="F705" s="10"/>
      <c r="G705" s="10"/>
      <c r="M705" s="181"/>
      <c r="N705" s="181"/>
      <c r="O705" s="181"/>
      <c r="P705" s="178">
        <f t="shared" si="81"/>
        <v>1</v>
      </c>
      <c r="Q705" s="124">
        <f t="shared" si="82"/>
        <v>1900</v>
      </c>
      <c r="R705" s="124" t="str">
        <f t="shared" si="83"/>
        <v>Jan</v>
      </c>
    </row>
    <row r="706" spans="1:18" x14ac:dyDescent="0.25">
      <c r="A706" s="271"/>
      <c r="D706" s="133"/>
      <c r="E706" s="194"/>
      <c r="F706" s="10"/>
      <c r="G706" s="10"/>
      <c r="J706" s="10"/>
      <c r="K706" s="127"/>
      <c r="L706" s="181"/>
      <c r="M706" s="181"/>
      <c r="N706" s="181"/>
      <c r="O706" s="181"/>
      <c r="P706" s="178">
        <f t="shared" si="81"/>
        <v>1</v>
      </c>
      <c r="Q706" s="124">
        <f t="shared" si="82"/>
        <v>1900</v>
      </c>
      <c r="R706" s="124" t="str">
        <f t="shared" si="83"/>
        <v>Jan</v>
      </c>
    </row>
    <row r="707" spans="1:18" x14ac:dyDescent="0.25">
      <c r="A707" s="271"/>
      <c r="D707" s="133"/>
      <c r="E707" s="194"/>
      <c r="F707" s="10"/>
      <c r="G707" s="10"/>
      <c r="H707" s="10"/>
      <c r="J707" s="10"/>
      <c r="K707" s="127"/>
      <c r="L707" s="181"/>
      <c r="M707" s="181"/>
      <c r="N707" s="181"/>
      <c r="O707" s="181"/>
      <c r="P707" s="178">
        <f t="shared" si="81"/>
        <v>1</v>
      </c>
      <c r="Q707" s="124">
        <f t="shared" si="82"/>
        <v>1900</v>
      </c>
      <c r="R707" s="124" t="str">
        <f t="shared" si="83"/>
        <v>Jan</v>
      </c>
    </row>
    <row r="708" spans="1:18" x14ac:dyDescent="0.25">
      <c r="A708" s="271"/>
      <c r="D708" s="133"/>
      <c r="E708" s="194"/>
      <c r="F708" s="10"/>
      <c r="G708" s="10"/>
      <c r="H708" s="10"/>
      <c r="J708" s="10"/>
      <c r="K708" s="127"/>
      <c r="L708" s="181"/>
      <c r="M708" s="181"/>
      <c r="N708" s="181"/>
      <c r="O708" s="181"/>
      <c r="P708" s="178">
        <f t="shared" si="81"/>
        <v>1</v>
      </c>
      <c r="Q708" s="124">
        <f t="shared" si="82"/>
        <v>1900</v>
      </c>
      <c r="R708" s="124" t="str">
        <f t="shared" si="83"/>
        <v>Jan</v>
      </c>
    </row>
    <row r="709" spans="1:18" x14ac:dyDescent="0.25">
      <c r="A709" s="271"/>
      <c r="D709" s="133"/>
      <c r="E709" s="194"/>
      <c r="F709" s="10"/>
      <c r="G709" s="10"/>
      <c r="H709" s="10"/>
      <c r="J709" s="10"/>
      <c r="K709" s="127"/>
      <c r="L709" s="181"/>
      <c r="M709" s="181"/>
      <c r="N709" s="181"/>
      <c r="O709" s="181"/>
      <c r="P709" s="178">
        <f t="shared" si="81"/>
        <v>1</v>
      </c>
      <c r="Q709" s="124">
        <f t="shared" si="82"/>
        <v>1900</v>
      </c>
      <c r="R709" s="124" t="str">
        <f t="shared" si="83"/>
        <v>Jan</v>
      </c>
    </row>
    <row r="710" spans="1:18" x14ac:dyDescent="0.25">
      <c r="A710" s="271"/>
      <c r="D710" s="133"/>
      <c r="E710" s="194"/>
      <c r="F710" s="10"/>
      <c r="G710" s="10"/>
      <c r="H710" s="10"/>
      <c r="J710" s="127"/>
      <c r="K710" s="127"/>
      <c r="L710" s="181"/>
      <c r="M710" s="181"/>
      <c r="N710" s="181"/>
      <c r="O710" s="181"/>
      <c r="P710" s="178">
        <f t="shared" si="81"/>
        <v>1</v>
      </c>
      <c r="Q710" s="124">
        <f t="shared" si="82"/>
        <v>1900</v>
      </c>
      <c r="R710" s="124" t="str">
        <f t="shared" si="83"/>
        <v>Jan</v>
      </c>
    </row>
    <row r="711" spans="1:18" x14ac:dyDescent="0.25">
      <c r="A711" s="271"/>
      <c r="D711" s="133"/>
      <c r="E711" s="194"/>
      <c r="F711" s="10"/>
      <c r="G711" s="10"/>
      <c r="H711" s="10"/>
      <c r="J711" s="127"/>
      <c r="K711" s="127"/>
      <c r="L711" s="181"/>
      <c r="M711" s="181"/>
      <c r="N711" s="181"/>
      <c r="O711" s="181"/>
      <c r="P711" s="178">
        <f t="shared" si="81"/>
        <v>1</v>
      </c>
      <c r="Q711" s="124">
        <f t="shared" si="82"/>
        <v>1900</v>
      </c>
      <c r="R711" s="124" t="str">
        <f t="shared" si="83"/>
        <v>Jan</v>
      </c>
    </row>
    <row r="712" spans="1:18" x14ac:dyDescent="0.25">
      <c r="A712" s="271"/>
      <c r="D712" s="133"/>
      <c r="E712" s="194"/>
      <c r="F712" s="10"/>
      <c r="G712" s="10"/>
      <c r="H712" s="10"/>
      <c r="J712" s="127"/>
      <c r="K712" s="127"/>
      <c r="L712" s="181"/>
      <c r="M712" s="181"/>
      <c r="N712" s="181"/>
      <c r="O712" s="181"/>
      <c r="P712" s="178">
        <f t="shared" si="81"/>
        <v>1</v>
      </c>
      <c r="Q712" s="124">
        <f t="shared" si="82"/>
        <v>1900</v>
      </c>
      <c r="R712" s="124" t="str">
        <f t="shared" si="83"/>
        <v>Jan</v>
      </c>
    </row>
    <row r="713" spans="1:18" x14ac:dyDescent="0.25">
      <c r="A713" s="271"/>
      <c r="D713" s="133"/>
      <c r="E713" s="194"/>
      <c r="F713" s="10"/>
      <c r="G713" s="10"/>
      <c r="H713" s="129"/>
      <c r="J713" s="127"/>
      <c r="K713" s="127"/>
      <c r="L713" s="181"/>
      <c r="M713" s="181"/>
      <c r="N713" s="181"/>
      <c r="O713" s="181"/>
      <c r="P713" s="178">
        <f t="shared" si="81"/>
        <v>1</v>
      </c>
      <c r="Q713" s="124">
        <f t="shared" si="82"/>
        <v>1900</v>
      </c>
      <c r="R713" s="124" t="str">
        <f t="shared" si="83"/>
        <v>Jan</v>
      </c>
    </row>
    <row r="714" spans="1:18" x14ac:dyDescent="0.25">
      <c r="A714" s="271"/>
      <c r="D714" s="133"/>
      <c r="E714" s="194"/>
      <c r="F714" s="10"/>
      <c r="G714" s="10"/>
      <c r="H714" s="129"/>
      <c r="J714" s="127"/>
      <c r="K714" s="127"/>
      <c r="L714" s="181"/>
      <c r="M714" s="181"/>
      <c r="N714" s="181"/>
      <c r="O714" s="181"/>
      <c r="P714" s="178">
        <f t="shared" si="81"/>
        <v>1</v>
      </c>
      <c r="Q714" s="124">
        <f t="shared" si="82"/>
        <v>1900</v>
      </c>
      <c r="R714" s="124" t="str">
        <f t="shared" si="83"/>
        <v>Jan</v>
      </c>
    </row>
    <row r="715" spans="1:18" x14ac:dyDescent="0.25">
      <c r="A715" s="271"/>
      <c r="D715" s="133"/>
      <c r="E715" s="194"/>
      <c r="F715" s="10"/>
      <c r="G715" s="10"/>
      <c r="H715" s="10"/>
      <c r="J715" s="127"/>
      <c r="K715" s="127"/>
      <c r="L715" s="181"/>
      <c r="M715" s="181"/>
      <c r="N715" s="181"/>
      <c r="O715" s="181"/>
      <c r="P715" s="178">
        <f t="shared" si="81"/>
        <v>1</v>
      </c>
      <c r="Q715" s="124">
        <f t="shared" si="82"/>
        <v>1900</v>
      </c>
      <c r="R715" s="124" t="str">
        <f t="shared" si="83"/>
        <v>Jan</v>
      </c>
    </row>
    <row r="716" spans="1:18" x14ac:dyDescent="0.25">
      <c r="A716" s="271"/>
      <c r="D716" s="133"/>
      <c r="E716" s="194"/>
      <c r="F716" s="10"/>
      <c r="G716" s="10"/>
      <c r="H716" s="129"/>
      <c r="J716" s="127"/>
      <c r="K716" s="127"/>
      <c r="L716" s="181"/>
      <c r="M716" s="181"/>
      <c r="N716" s="181"/>
      <c r="O716" s="181"/>
      <c r="P716" s="178">
        <f t="shared" si="81"/>
        <v>1</v>
      </c>
      <c r="Q716" s="124">
        <f t="shared" si="82"/>
        <v>1900</v>
      </c>
      <c r="R716" s="124" t="str">
        <f t="shared" si="83"/>
        <v>Jan</v>
      </c>
    </row>
    <row r="717" spans="1:18" x14ac:dyDescent="0.25">
      <c r="A717" s="271"/>
      <c r="D717" s="133"/>
      <c r="E717" s="194"/>
      <c r="F717" s="10"/>
      <c r="G717" s="10"/>
      <c r="H717" s="10"/>
      <c r="J717" s="127"/>
      <c r="K717" s="127"/>
      <c r="L717" s="181"/>
      <c r="M717" s="181"/>
      <c r="N717" s="181"/>
      <c r="O717" s="181"/>
      <c r="P717" s="178">
        <f t="shared" si="81"/>
        <v>1</v>
      </c>
      <c r="Q717" s="124">
        <f t="shared" si="82"/>
        <v>1900</v>
      </c>
      <c r="R717" s="124" t="str">
        <f t="shared" si="83"/>
        <v>Jan</v>
      </c>
    </row>
    <row r="718" spans="1:18" x14ac:dyDescent="0.25">
      <c r="A718" s="271"/>
      <c r="D718" s="133"/>
      <c r="E718" s="194"/>
      <c r="F718" s="10"/>
      <c r="G718" s="10"/>
      <c r="H718" s="10"/>
      <c r="J718" s="127"/>
      <c r="K718" s="127"/>
      <c r="L718" s="181"/>
      <c r="M718" s="181"/>
      <c r="N718" s="181"/>
      <c r="O718" s="181"/>
      <c r="P718" s="178">
        <f t="shared" si="81"/>
        <v>1</v>
      </c>
      <c r="Q718" s="124">
        <f t="shared" si="82"/>
        <v>1900</v>
      </c>
      <c r="R718" s="124" t="str">
        <f t="shared" si="83"/>
        <v>Jan</v>
      </c>
    </row>
    <row r="719" spans="1:18" x14ac:dyDescent="0.25">
      <c r="A719" s="271"/>
      <c r="D719" s="133"/>
      <c r="E719" s="194"/>
      <c r="F719" s="10"/>
      <c r="G719" s="10"/>
      <c r="H719" s="10"/>
      <c r="J719" s="127"/>
      <c r="K719" s="127"/>
      <c r="L719" s="181"/>
      <c r="M719" s="181"/>
      <c r="N719" s="181"/>
      <c r="O719" s="181"/>
      <c r="P719" s="178">
        <f t="shared" si="81"/>
        <v>1</v>
      </c>
      <c r="Q719" s="124">
        <f t="shared" si="82"/>
        <v>1900</v>
      </c>
      <c r="R719" s="124" t="str">
        <f t="shared" si="83"/>
        <v>Jan</v>
      </c>
    </row>
    <row r="720" spans="1:18" x14ac:dyDescent="0.25">
      <c r="A720" s="271"/>
      <c r="D720" s="133"/>
      <c r="E720" s="194"/>
      <c r="F720" s="10"/>
      <c r="G720" s="10"/>
      <c r="H720" s="10"/>
      <c r="J720" s="127"/>
      <c r="K720" s="127"/>
      <c r="L720" s="181"/>
      <c r="M720" s="181"/>
      <c r="N720" s="181"/>
      <c r="O720" s="181"/>
      <c r="P720" s="178">
        <f t="shared" si="81"/>
        <v>1</v>
      </c>
      <c r="Q720" s="124">
        <f t="shared" si="82"/>
        <v>1900</v>
      </c>
      <c r="R720" s="124" t="str">
        <f t="shared" si="83"/>
        <v>Jan</v>
      </c>
    </row>
    <row r="721" spans="1:18" x14ac:dyDescent="0.25">
      <c r="A721" s="271"/>
      <c r="D721" s="133"/>
      <c r="E721" s="194"/>
      <c r="F721" s="10"/>
      <c r="G721" s="10"/>
      <c r="H721" s="10"/>
      <c r="J721" s="127"/>
      <c r="K721" s="127"/>
      <c r="L721" s="181"/>
      <c r="M721" s="181"/>
      <c r="N721" s="181"/>
      <c r="O721" s="181"/>
      <c r="P721" s="178">
        <f t="shared" si="81"/>
        <v>1</v>
      </c>
      <c r="Q721" s="124">
        <f t="shared" si="82"/>
        <v>1900</v>
      </c>
      <c r="R721" s="124" t="str">
        <f t="shared" si="83"/>
        <v>Jan</v>
      </c>
    </row>
    <row r="722" spans="1:18" x14ac:dyDescent="0.25">
      <c r="A722" s="271"/>
      <c r="D722" s="133"/>
      <c r="E722" s="194"/>
      <c r="F722" s="10"/>
      <c r="G722" s="10"/>
      <c r="H722" s="10"/>
      <c r="J722" s="127"/>
      <c r="K722" s="127"/>
      <c r="L722" s="181"/>
      <c r="M722" s="181"/>
      <c r="N722" s="181"/>
      <c r="O722" s="181"/>
      <c r="P722" s="178">
        <f t="shared" si="81"/>
        <v>1</v>
      </c>
      <c r="Q722" s="124">
        <f t="shared" si="82"/>
        <v>1900</v>
      </c>
      <c r="R722" s="124" t="str">
        <f t="shared" si="83"/>
        <v>Jan</v>
      </c>
    </row>
    <row r="723" spans="1:18" x14ac:dyDescent="0.25">
      <c r="A723" s="271"/>
      <c r="D723" s="125"/>
      <c r="E723" s="194"/>
      <c r="F723" s="10"/>
      <c r="G723" s="10"/>
      <c r="H723" s="10"/>
      <c r="J723" s="127"/>
      <c r="K723" s="127"/>
      <c r="L723" s="181"/>
      <c r="M723" s="181"/>
      <c r="N723" s="181"/>
      <c r="O723" s="181"/>
      <c r="P723" s="178">
        <f t="shared" si="81"/>
        <v>1</v>
      </c>
      <c r="Q723" s="124">
        <f t="shared" si="82"/>
        <v>1900</v>
      </c>
      <c r="R723" s="124" t="str">
        <f t="shared" si="83"/>
        <v>Jan</v>
      </c>
    </row>
    <row r="724" spans="1:18" x14ac:dyDescent="0.25">
      <c r="A724" s="271"/>
      <c r="D724" s="126"/>
      <c r="E724" s="194"/>
      <c r="F724" s="10"/>
      <c r="G724" s="10"/>
      <c r="H724" s="10"/>
      <c r="J724" s="127"/>
      <c r="K724" s="127"/>
      <c r="L724" s="181"/>
      <c r="M724" s="181"/>
      <c r="N724" s="181"/>
      <c r="O724" s="181"/>
      <c r="P724" s="178">
        <f t="shared" si="81"/>
        <v>1</v>
      </c>
      <c r="Q724" s="124">
        <f t="shared" si="82"/>
        <v>1900</v>
      </c>
      <c r="R724" s="124" t="str">
        <f t="shared" si="83"/>
        <v>Jan</v>
      </c>
    </row>
    <row r="725" spans="1:18" x14ac:dyDescent="0.25">
      <c r="A725" s="271"/>
      <c r="D725" s="125"/>
      <c r="E725" s="194"/>
      <c r="F725" s="10"/>
      <c r="G725" s="10"/>
      <c r="H725" s="129"/>
      <c r="J725" s="12"/>
      <c r="K725" s="12"/>
      <c r="L725" s="181"/>
      <c r="M725" s="181"/>
      <c r="N725" s="181"/>
      <c r="O725" s="181"/>
      <c r="P725" s="178">
        <f t="shared" si="81"/>
        <v>1</v>
      </c>
      <c r="Q725" s="124">
        <f t="shared" si="82"/>
        <v>1900</v>
      </c>
      <c r="R725" s="124" t="str">
        <f t="shared" si="83"/>
        <v>Jan</v>
      </c>
    </row>
    <row r="726" spans="1:18" x14ac:dyDescent="0.25">
      <c r="A726" s="271"/>
      <c r="D726" s="126"/>
      <c r="E726" s="194"/>
      <c r="F726" s="10"/>
      <c r="G726" s="10"/>
      <c r="J726" s="12"/>
      <c r="K726" s="12"/>
      <c r="L726" s="181"/>
      <c r="M726" s="181"/>
      <c r="N726" s="181"/>
      <c r="O726" s="181"/>
      <c r="P726" s="178">
        <f t="shared" si="81"/>
        <v>1</v>
      </c>
      <c r="Q726" s="124">
        <f t="shared" si="82"/>
        <v>1900</v>
      </c>
      <c r="R726" s="124" t="str">
        <f t="shared" si="83"/>
        <v>Jan</v>
      </c>
    </row>
    <row r="727" spans="1:18" x14ac:dyDescent="0.25">
      <c r="A727" s="271"/>
      <c r="D727" s="126"/>
      <c r="E727" s="194"/>
      <c r="F727" s="10"/>
      <c r="G727" s="10"/>
      <c r="J727" s="12"/>
      <c r="K727" s="12"/>
      <c r="L727" s="181"/>
      <c r="M727" s="181"/>
      <c r="N727" s="181"/>
      <c r="O727" s="181"/>
      <c r="P727" s="178">
        <f t="shared" si="81"/>
        <v>1</v>
      </c>
      <c r="Q727" s="124">
        <f t="shared" si="82"/>
        <v>1900</v>
      </c>
      <c r="R727" s="124" t="str">
        <f t="shared" si="83"/>
        <v>Jan</v>
      </c>
    </row>
    <row r="728" spans="1:18" x14ac:dyDescent="0.25">
      <c r="A728" s="271"/>
      <c r="D728" s="126"/>
      <c r="E728" s="194"/>
      <c r="F728" s="10"/>
      <c r="G728" s="10"/>
      <c r="J728" s="12"/>
      <c r="K728" s="12"/>
      <c r="L728" s="181"/>
      <c r="M728" s="181"/>
      <c r="N728" s="181"/>
      <c r="O728" s="181"/>
      <c r="P728" s="178">
        <f t="shared" si="81"/>
        <v>1</v>
      </c>
      <c r="Q728" s="124">
        <f t="shared" si="82"/>
        <v>1900</v>
      </c>
      <c r="R728" s="124" t="str">
        <f t="shared" si="83"/>
        <v>Jan</v>
      </c>
    </row>
    <row r="729" spans="1:18" x14ac:dyDescent="0.25">
      <c r="A729" s="271"/>
      <c r="D729" s="126"/>
      <c r="E729" s="194"/>
      <c r="F729" s="10"/>
      <c r="G729" s="10"/>
      <c r="J729" s="12"/>
      <c r="K729" s="12"/>
      <c r="L729" s="181"/>
      <c r="M729" s="181"/>
      <c r="N729" s="181"/>
      <c r="O729" s="181"/>
      <c r="P729" s="178">
        <f t="shared" si="81"/>
        <v>1</v>
      </c>
      <c r="Q729" s="124">
        <f t="shared" si="82"/>
        <v>1900</v>
      </c>
      <c r="R729" s="124" t="str">
        <f t="shared" si="83"/>
        <v>Jan</v>
      </c>
    </row>
    <row r="730" spans="1:18" x14ac:dyDescent="0.25">
      <c r="A730" s="271"/>
      <c r="D730" s="126"/>
      <c r="E730" s="194"/>
      <c r="F730" s="10"/>
      <c r="G730" s="10"/>
      <c r="J730" s="12"/>
      <c r="K730" s="12"/>
      <c r="L730" s="181"/>
      <c r="M730" s="181"/>
      <c r="N730" s="181"/>
      <c r="O730" s="181"/>
      <c r="P730" s="178">
        <f t="shared" si="81"/>
        <v>1</v>
      </c>
      <c r="Q730" s="124">
        <f t="shared" si="82"/>
        <v>1900</v>
      </c>
      <c r="R730" s="124" t="str">
        <f t="shared" si="83"/>
        <v>Jan</v>
      </c>
    </row>
    <row r="731" spans="1:18" x14ac:dyDescent="0.25">
      <c r="A731" s="271"/>
      <c r="D731" s="126"/>
      <c r="E731" s="194"/>
      <c r="F731" s="10"/>
      <c r="G731" s="10"/>
      <c r="J731" s="12"/>
      <c r="K731" s="12"/>
      <c r="L731" s="181"/>
      <c r="M731" s="181"/>
      <c r="N731" s="181"/>
      <c r="O731" s="181"/>
      <c r="P731" s="178">
        <f t="shared" si="81"/>
        <v>1</v>
      </c>
      <c r="Q731" s="124">
        <f t="shared" si="82"/>
        <v>1900</v>
      </c>
      <c r="R731" s="124" t="str">
        <f t="shared" si="83"/>
        <v>Jan</v>
      </c>
    </row>
    <row r="732" spans="1:18" x14ac:dyDescent="0.25">
      <c r="A732" s="271"/>
      <c r="D732" s="126"/>
      <c r="E732" s="194"/>
      <c r="F732" s="10"/>
      <c r="G732" s="10"/>
      <c r="J732" s="12"/>
      <c r="K732" s="12"/>
      <c r="L732" s="181"/>
      <c r="M732" s="181"/>
      <c r="N732" s="181"/>
      <c r="O732" s="181"/>
      <c r="P732" s="178">
        <f t="shared" si="81"/>
        <v>1</v>
      </c>
      <c r="Q732" s="124">
        <f t="shared" si="82"/>
        <v>1900</v>
      </c>
      <c r="R732" s="124" t="str">
        <f t="shared" si="83"/>
        <v>Jan</v>
      </c>
    </row>
    <row r="733" spans="1:18" x14ac:dyDescent="0.25">
      <c r="A733" s="271"/>
      <c r="D733" s="126"/>
      <c r="E733" s="194"/>
      <c r="F733" s="10"/>
      <c r="G733" s="10"/>
      <c r="J733" s="12"/>
      <c r="K733" s="12"/>
      <c r="L733" s="181"/>
      <c r="M733" s="181"/>
      <c r="N733" s="181"/>
      <c r="O733" s="181"/>
      <c r="P733" s="178">
        <f t="shared" si="81"/>
        <v>1</v>
      </c>
      <c r="Q733" s="124">
        <f t="shared" si="82"/>
        <v>1900</v>
      </c>
      <c r="R733" s="124" t="str">
        <f t="shared" si="83"/>
        <v>Jan</v>
      </c>
    </row>
    <row r="734" spans="1:18" x14ac:dyDescent="0.25">
      <c r="A734" s="271"/>
      <c r="D734" s="126"/>
      <c r="E734" s="194"/>
      <c r="F734" s="10"/>
      <c r="G734" s="10"/>
      <c r="J734" s="12"/>
      <c r="K734" s="12"/>
      <c r="L734" s="181"/>
      <c r="M734" s="181"/>
      <c r="N734" s="181"/>
      <c r="O734" s="181"/>
      <c r="P734" s="178">
        <f t="shared" si="81"/>
        <v>1</v>
      </c>
      <c r="Q734" s="124">
        <f t="shared" si="82"/>
        <v>1900</v>
      </c>
      <c r="R734" s="124" t="str">
        <f t="shared" si="83"/>
        <v>Jan</v>
      </c>
    </row>
    <row r="735" spans="1:18" x14ac:dyDescent="0.25">
      <c r="A735" s="271"/>
      <c r="D735" s="126"/>
      <c r="E735" s="194"/>
      <c r="F735" s="10"/>
      <c r="G735" s="10"/>
      <c r="J735" s="12"/>
      <c r="K735" s="12"/>
      <c r="L735" s="181"/>
      <c r="M735" s="181"/>
      <c r="N735" s="181"/>
      <c r="O735" s="181"/>
      <c r="P735" s="178">
        <f t="shared" si="81"/>
        <v>1</v>
      </c>
      <c r="Q735" s="124">
        <f t="shared" si="82"/>
        <v>1900</v>
      </c>
      <c r="R735" s="124" t="str">
        <f t="shared" si="83"/>
        <v>Jan</v>
      </c>
    </row>
    <row r="736" spans="1:18" x14ac:dyDescent="0.25">
      <c r="A736" s="271"/>
      <c r="D736" s="126"/>
      <c r="E736" s="194"/>
      <c r="F736" s="10"/>
      <c r="G736" s="10"/>
      <c r="J736" s="12"/>
      <c r="K736" s="12"/>
      <c r="L736" s="181"/>
      <c r="M736" s="181"/>
      <c r="N736" s="181"/>
      <c r="O736" s="181"/>
      <c r="P736" s="178">
        <f t="shared" si="81"/>
        <v>1</v>
      </c>
      <c r="Q736" s="124">
        <f t="shared" si="82"/>
        <v>1900</v>
      </c>
      <c r="R736" s="124" t="str">
        <f t="shared" si="83"/>
        <v>Jan</v>
      </c>
    </row>
    <row r="737" spans="1:18" x14ac:dyDescent="0.25">
      <c r="A737" s="271"/>
      <c r="D737" s="126"/>
      <c r="E737" s="194"/>
      <c r="F737" s="10"/>
      <c r="G737" s="10"/>
      <c r="J737" s="12"/>
      <c r="K737" s="12"/>
      <c r="L737" s="181"/>
      <c r="M737" s="181"/>
      <c r="N737" s="181"/>
      <c r="O737" s="181"/>
      <c r="P737" s="178">
        <f t="shared" si="81"/>
        <v>1</v>
      </c>
      <c r="Q737" s="124">
        <f t="shared" si="82"/>
        <v>1900</v>
      </c>
      <c r="R737" s="124" t="str">
        <f t="shared" si="83"/>
        <v>Jan</v>
      </c>
    </row>
    <row r="738" spans="1:18" x14ac:dyDescent="0.25">
      <c r="A738" s="271"/>
      <c r="D738" s="133"/>
      <c r="F738" s="10"/>
      <c r="G738" s="10"/>
      <c r="J738" s="12"/>
      <c r="K738" s="12"/>
      <c r="L738" s="181"/>
      <c r="M738" s="181"/>
      <c r="N738" s="181"/>
      <c r="O738" s="181"/>
      <c r="P738" s="178">
        <f t="shared" si="81"/>
        <v>1</v>
      </c>
      <c r="Q738" s="124">
        <f t="shared" si="82"/>
        <v>1900</v>
      </c>
      <c r="R738" s="124" t="str">
        <f t="shared" si="83"/>
        <v>Jan</v>
      </c>
    </row>
    <row r="739" spans="1:18" x14ac:dyDescent="0.25">
      <c r="A739" s="271"/>
      <c r="D739" s="126"/>
      <c r="E739" s="194"/>
      <c r="F739" s="10"/>
      <c r="G739" s="10"/>
      <c r="J739" s="12"/>
      <c r="K739" s="12"/>
      <c r="L739" s="181"/>
      <c r="M739" s="181"/>
      <c r="N739" s="181"/>
      <c r="O739" s="181"/>
      <c r="P739" s="178">
        <f t="shared" si="81"/>
        <v>1</v>
      </c>
      <c r="Q739" s="124">
        <f t="shared" si="82"/>
        <v>1900</v>
      </c>
      <c r="R739" s="124" t="str">
        <f t="shared" si="83"/>
        <v>Jan</v>
      </c>
    </row>
    <row r="740" spans="1:18" x14ac:dyDescent="0.25">
      <c r="A740" s="271"/>
      <c r="D740" s="126"/>
      <c r="E740" s="194"/>
      <c r="F740" s="10"/>
      <c r="G740" s="10"/>
      <c r="J740" s="12"/>
      <c r="K740" s="12"/>
      <c r="L740" s="181"/>
      <c r="M740" s="181"/>
      <c r="N740" s="181"/>
      <c r="O740" s="181"/>
      <c r="P740" s="178">
        <f t="shared" si="81"/>
        <v>1</v>
      </c>
      <c r="Q740" s="124">
        <f t="shared" si="82"/>
        <v>1900</v>
      </c>
      <c r="R740" s="124" t="str">
        <f t="shared" si="83"/>
        <v>Jan</v>
      </c>
    </row>
    <row r="741" spans="1:18" x14ac:dyDescent="0.25">
      <c r="A741" s="271"/>
      <c r="D741" s="126"/>
      <c r="E741" s="194"/>
      <c r="F741" s="10"/>
      <c r="G741" s="10"/>
      <c r="J741" s="12"/>
      <c r="K741" s="12"/>
      <c r="L741" s="181"/>
      <c r="M741" s="181"/>
      <c r="N741" s="181"/>
      <c r="O741" s="181"/>
      <c r="P741" s="178">
        <f t="shared" si="81"/>
        <v>1</v>
      </c>
      <c r="Q741" s="124">
        <f t="shared" si="82"/>
        <v>1900</v>
      </c>
      <c r="R741" s="124" t="str">
        <f t="shared" si="83"/>
        <v>Jan</v>
      </c>
    </row>
    <row r="742" spans="1:18" x14ac:dyDescent="0.25">
      <c r="A742" s="271"/>
      <c r="D742" s="126"/>
      <c r="E742" s="194"/>
      <c r="F742" s="10"/>
      <c r="G742" s="10"/>
      <c r="J742" s="12"/>
      <c r="K742" s="12"/>
      <c r="L742" s="181"/>
      <c r="M742" s="181"/>
      <c r="N742" s="181"/>
      <c r="O742" s="181"/>
      <c r="P742" s="178">
        <f t="shared" si="81"/>
        <v>1</v>
      </c>
      <c r="Q742" s="124">
        <f t="shared" si="82"/>
        <v>1900</v>
      </c>
      <c r="R742" s="124" t="str">
        <f t="shared" si="83"/>
        <v>Jan</v>
      </c>
    </row>
    <row r="743" spans="1:18" x14ac:dyDescent="0.25">
      <c r="A743" s="271"/>
      <c r="D743" s="126"/>
      <c r="E743" s="194"/>
      <c r="F743" s="10"/>
      <c r="G743" s="10"/>
      <c r="J743" s="12"/>
      <c r="K743" s="12"/>
      <c r="L743" s="181"/>
      <c r="M743" s="181"/>
      <c r="N743" s="181"/>
      <c r="O743" s="181"/>
      <c r="P743" s="178">
        <f t="shared" si="81"/>
        <v>1</v>
      </c>
      <c r="Q743" s="124">
        <f t="shared" si="82"/>
        <v>1900</v>
      </c>
      <c r="R743" s="124" t="str">
        <f t="shared" si="83"/>
        <v>Jan</v>
      </c>
    </row>
    <row r="744" spans="1:18" x14ac:dyDescent="0.25">
      <c r="A744" s="271"/>
      <c r="D744" s="126"/>
      <c r="E744" s="194"/>
      <c r="F744" s="10"/>
      <c r="G744" s="10"/>
      <c r="J744" s="12"/>
      <c r="K744" s="12"/>
      <c r="L744" s="181"/>
      <c r="M744" s="181"/>
      <c r="N744" s="181"/>
      <c r="O744" s="181"/>
      <c r="P744" s="178">
        <f t="shared" si="81"/>
        <v>1</v>
      </c>
      <c r="Q744" s="124">
        <f t="shared" si="82"/>
        <v>1900</v>
      </c>
      <c r="R744" s="124" t="str">
        <f t="shared" si="83"/>
        <v>Jan</v>
      </c>
    </row>
    <row r="745" spans="1:18" x14ac:dyDescent="0.25">
      <c r="A745" s="271"/>
      <c r="D745" s="126"/>
      <c r="E745" s="194"/>
      <c r="F745" s="10"/>
      <c r="G745" s="10"/>
      <c r="J745" s="12"/>
      <c r="K745" s="12"/>
      <c r="L745" s="181"/>
      <c r="M745" s="181"/>
      <c r="N745" s="181"/>
      <c r="O745" s="181"/>
      <c r="P745" s="178">
        <f t="shared" si="81"/>
        <v>1</v>
      </c>
      <c r="Q745" s="124">
        <f t="shared" si="82"/>
        <v>1900</v>
      </c>
      <c r="R745" s="124" t="str">
        <f t="shared" si="83"/>
        <v>Jan</v>
      </c>
    </row>
    <row r="746" spans="1:18" x14ac:dyDescent="0.25">
      <c r="A746" s="271"/>
      <c r="D746" s="126"/>
      <c r="E746" s="194"/>
      <c r="F746" s="10"/>
      <c r="G746" s="10"/>
      <c r="J746" s="12"/>
      <c r="K746" s="12"/>
      <c r="L746" s="181"/>
      <c r="M746" s="181"/>
      <c r="N746" s="181"/>
      <c r="O746" s="181"/>
      <c r="P746" s="178">
        <f t="shared" si="81"/>
        <v>1</v>
      </c>
      <c r="Q746" s="124">
        <f t="shared" si="82"/>
        <v>1900</v>
      </c>
      <c r="R746" s="124" t="str">
        <f t="shared" si="83"/>
        <v>Jan</v>
      </c>
    </row>
    <row r="747" spans="1:18" x14ac:dyDescent="0.25">
      <c r="A747" s="271"/>
      <c r="D747" s="125"/>
      <c r="E747" s="194"/>
      <c r="F747" s="10"/>
      <c r="G747" s="10"/>
      <c r="J747" s="12"/>
      <c r="K747" s="12"/>
      <c r="L747" s="181"/>
      <c r="M747" s="181"/>
      <c r="N747" s="181"/>
      <c r="O747" s="181"/>
      <c r="P747" s="178">
        <f t="shared" si="81"/>
        <v>1</v>
      </c>
      <c r="Q747" s="124">
        <f t="shared" si="82"/>
        <v>1900</v>
      </c>
      <c r="R747" s="124" t="str">
        <f t="shared" si="83"/>
        <v>Jan</v>
      </c>
    </row>
    <row r="748" spans="1:18" x14ac:dyDescent="0.25">
      <c r="A748" s="271"/>
      <c r="D748" s="126"/>
      <c r="E748" s="194"/>
      <c r="F748" s="10"/>
      <c r="G748" s="10"/>
      <c r="J748" s="12"/>
      <c r="K748" s="12"/>
      <c r="L748" s="181"/>
      <c r="M748" s="181"/>
      <c r="N748" s="181"/>
      <c r="O748" s="181"/>
      <c r="P748" s="178">
        <f t="shared" si="81"/>
        <v>1</v>
      </c>
      <c r="Q748" s="124">
        <f t="shared" si="82"/>
        <v>1900</v>
      </c>
      <c r="R748" s="124" t="str">
        <f t="shared" si="83"/>
        <v>Jan</v>
      </c>
    </row>
    <row r="749" spans="1:18" x14ac:dyDescent="0.25">
      <c r="A749" s="271"/>
      <c r="D749" s="125"/>
      <c r="E749" s="194"/>
      <c r="F749" s="10"/>
      <c r="G749" s="10"/>
      <c r="J749" s="12"/>
      <c r="K749" s="12"/>
      <c r="L749" s="181"/>
      <c r="M749" s="181"/>
      <c r="N749" s="181"/>
      <c r="O749" s="181"/>
      <c r="P749" s="178">
        <f t="shared" si="81"/>
        <v>1</v>
      </c>
      <c r="Q749" s="124">
        <f t="shared" si="82"/>
        <v>1900</v>
      </c>
      <c r="R749" s="124" t="str">
        <f t="shared" si="83"/>
        <v>Jan</v>
      </c>
    </row>
    <row r="750" spans="1:18" x14ac:dyDescent="0.25">
      <c r="A750" s="271"/>
      <c r="D750" s="126"/>
      <c r="E750" s="194"/>
      <c r="F750" s="10"/>
      <c r="G750" s="10"/>
      <c r="J750" s="12"/>
      <c r="K750" s="12"/>
      <c r="L750" s="181"/>
      <c r="M750" s="181"/>
      <c r="N750" s="181"/>
      <c r="O750" s="181"/>
      <c r="P750" s="178">
        <f t="shared" si="81"/>
        <v>1</v>
      </c>
      <c r="Q750" s="124">
        <f t="shared" si="82"/>
        <v>1900</v>
      </c>
      <c r="R750" s="124" t="str">
        <f t="shared" si="83"/>
        <v>Jan</v>
      </c>
    </row>
    <row r="751" spans="1:18" x14ac:dyDescent="0.25">
      <c r="A751" s="271"/>
      <c r="D751" s="126"/>
      <c r="E751" s="194"/>
      <c r="F751" s="10"/>
      <c r="G751" s="10"/>
      <c r="J751" s="12"/>
      <c r="K751" s="12"/>
      <c r="L751" s="181"/>
      <c r="M751" s="181"/>
      <c r="N751" s="181"/>
      <c r="O751" s="181"/>
      <c r="P751" s="178">
        <f t="shared" si="81"/>
        <v>1</v>
      </c>
      <c r="Q751" s="124">
        <f t="shared" si="82"/>
        <v>1900</v>
      </c>
      <c r="R751" s="124" t="str">
        <f t="shared" si="83"/>
        <v>Jan</v>
      </c>
    </row>
    <row r="752" spans="1:18" x14ac:dyDescent="0.25">
      <c r="A752" s="271"/>
      <c r="D752" s="126"/>
      <c r="E752" s="194"/>
      <c r="F752" s="10"/>
      <c r="G752" s="10"/>
      <c r="J752" s="12"/>
      <c r="K752" s="12"/>
      <c r="L752" s="181"/>
      <c r="M752" s="181"/>
      <c r="N752" s="181"/>
      <c r="O752" s="181"/>
      <c r="P752" s="178">
        <f t="shared" si="81"/>
        <v>1</v>
      </c>
      <c r="Q752" s="124">
        <f t="shared" si="82"/>
        <v>1900</v>
      </c>
      <c r="R752" s="124" t="str">
        <f t="shared" si="83"/>
        <v>Jan</v>
      </c>
    </row>
    <row r="753" spans="1:18" x14ac:dyDescent="0.25">
      <c r="A753" s="271"/>
      <c r="D753" s="126"/>
      <c r="E753" s="194"/>
      <c r="F753" s="10"/>
      <c r="G753" s="10"/>
      <c r="J753" s="12"/>
      <c r="K753" s="12"/>
      <c r="L753" s="181"/>
      <c r="M753" s="181"/>
      <c r="N753" s="181"/>
      <c r="O753" s="181"/>
      <c r="P753" s="178">
        <f t="shared" si="81"/>
        <v>1</v>
      </c>
      <c r="Q753" s="124">
        <f t="shared" si="82"/>
        <v>1900</v>
      </c>
      <c r="R753" s="124" t="str">
        <f t="shared" si="83"/>
        <v>Jan</v>
      </c>
    </row>
    <row r="754" spans="1:18" x14ac:dyDescent="0.25">
      <c r="A754" s="271"/>
      <c r="D754" s="126"/>
      <c r="E754" s="194"/>
      <c r="F754" s="10"/>
      <c r="G754" s="10"/>
      <c r="J754" s="12"/>
      <c r="K754" s="12"/>
      <c r="L754" s="181"/>
      <c r="M754" s="181"/>
      <c r="N754" s="181"/>
      <c r="O754" s="181"/>
      <c r="P754" s="178">
        <f t="shared" si="81"/>
        <v>1</v>
      </c>
      <c r="Q754" s="124">
        <f t="shared" si="82"/>
        <v>1900</v>
      </c>
      <c r="R754" s="124" t="str">
        <f t="shared" si="83"/>
        <v>Jan</v>
      </c>
    </row>
    <row r="755" spans="1:18" x14ac:dyDescent="0.25">
      <c r="A755" s="271"/>
      <c r="D755" s="126"/>
      <c r="E755" s="194"/>
      <c r="F755" s="10"/>
      <c r="G755" s="10"/>
      <c r="J755" s="12"/>
      <c r="K755" s="12"/>
      <c r="L755" s="181"/>
      <c r="M755" s="181"/>
      <c r="N755" s="181"/>
      <c r="O755" s="181"/>
      <c r="P755" s="178">
        <f t="shared" si="81"/>
        <v>1</v>
      </c>
      <c r="Q755" s="124">
        <f t="shared" si="82"/>
        <v>1900</v>
      </c>
      <c r="R755" s="124" t="str">
        <f t="shared" si="83"/>
        <v>Jan</v>
      </c>
    </row>
    <row r="756" spans="1:18" x14ac:dyDescent="0.25">
      <c r="A756" s="271"/>
      <c r="D756" s="126"/>
      <c r="E756" s="194"/>
      <c r="F756" s="10"/>
      <c r="G756" s="10"/>
      <c r="J756" s="12"/>
      <c r="K756" s="12"/>
      <c r="L756" s="181"/>
      <c r="M756" s="181"/>
      <c r="N756" s="181"/>
      <c r="O756" s="181"/>
      <c r="P756" s="178">
        <f t="shared" si="81"/>
        <v>1</v>
      </c>
      <c r="Q756" s="124">
        <f t="shared" si="82"/>
        <v>1900</v>
      </c>
      <c r="R756" s="124" t="str">
        <f t="shared" si="83"/>
        <v>Jan</v>
      </c>
    </row>
    <row r="757" spans="1:18" x14ac:dyDescent="0.25">
      <c r="A757" s="271"/>
      <c r="D757" s="126"/>
      <c r="E757" s="194"/>
      <c r="F757" s="10"/>
      <c r="G757" s="10"/>
      <c r="J757" s="12"/>
      <c r="K757" s="12"/>
      <c r="L757" s="181"/>
      <c r="M757" s="181"/>
      <c r="N757" s="181"/>
      <c r="O757" s="181"/>
      <c r="P757" s="178">
        <f t="shared" si="81"/>
        <v>1</v>
      </c>
      <c r="Q757" s="124">
        <f t="shared" si="82"/>
        <v>1900</v>
      </c>
      <c r="R757" s="124" t="str">
        <f t="shared" si="83"/>
        <v>Jan</v>
      </c>
    </row>
    <row r="758" spans="1:18" x14ac:dyDescent="0.25">
      <c r="A758" s="271"/>
      <c r="D758" s="126"/>
      <c r="E758" s="194"/>
      <c r="F758" s="10"/>
      <c r="G758" s="10"/>
      <c r="J758" s="12"/>
      <c r="K758" s="12"/>
      <c r="L758" s="181"/>
      <c r="M758" s="181"/>
      <c r="N758" s="181"/>
      <c r="O758" s="181"/>
      <c r="P758" s="178">
        <f t="shared" si="81"/>
        <v>1</v>
      </c>
      <c r="Q758" s="124">
        <f t="shared" si="82"/>
        <v>1900</v>
      </c>
      <c r="R758" s="124" t="str">
        <f t="shared" si="83"/>
        <v>Jan</v>
      </c>
    </row>
    <row r="759" spans="1:18" x14ac:dyDescent="0.25">
      <c r="A759" s="271"/>
      <c r="D759" s="126"/>
      <c r="E759" s="194"/>
      <c r="F759" s="10"/>
      <c r="G759" s="10"/>
      <c r="J759" s="12"/>
      <c r="K759" s="12"/>
      <c r="L759" s="181"/>
      <c r="M759" s="181"/>
      <c r="N759" s="181"/>
      <c r="O759" s="181"/>
      <c r="P759" s="178">
        <f t="shared" si="81"/>
        <v>1</v>
      </c>
      <c r="Q759" s="124">
        <f t="shared" si="82"/>
        <v>1900</v>
      </c>
      <c r="R759" s="124" t="str">
        <f t="shared" si="83"/>
        <v>Jan</v>
      </c>
    </row>
    <row r="760" spans="1:18" x14ac:dyDescent="0.25">
      <c r="A760" s="271"/>
      <c r="D760" s="126"/>
      <c r="E760" s="194"/>
      <c r="F760" s="10"/>
      <c r="G760" s="10"/>
      <c r="J760" s="12"/>
      <c r="K760" s="12"/>
      <c r="L760" s="181"/>
      <c r="M760" s="181"/>
      <c r="N760" s="181"/>
      <c r="O760" s="181"/>
      <c r="P760" s="178">
        <f t="shared" si="81"/>
        <v>1</v>
      </c>
      <c r="Q760" s="124">
        <f t="shared" si="82"/>
        <v>1900</v>
      </c>
      <c r="R760" s="124" t="str">
        <f t="shared" si="83"/>
        <v>Jan</v>
      </c>
    </row>
    <row r="761" spans="1:18" x14ac:dyDescent="0.25">
      <c r="A761" s="271"/>
      <c r="D761" s="126"/>
      <c r="E761" s="194"/>
      <c r="F761" s="10"/>
      <c r="G761" s="10"/>
      <c r="J761" s="12"/>
      <c r="K761" s="12"/>
      <c r="L761" s="181"/>
      <c r="M761" s="181"/>
      <c r="N761" s="181"/>
      <c r="O761" s="181"/>
      <c r="P761" s="178">
        <f t="shared" si="81"/>
        <v>1</v>
      </c>
      <c r="Q761" s="124">
        <f t="shared" si="82"/>
        <v>1900</v>
      </c>
      <c r="R761" s="124" t="str">
        <f t="shared" si="83"/>
        <v>Jan</v>
      </c>
    </row>
    <row r="762" spans="1:18" x14ac:dyDescent="0.25">
      <c r="A762" s="271"/>
      <c r="D762" s="133"/>
      <c r="F762" s="10"/>
      <c r="G762" s="10"/>
      <c r="J762" s="12"/>
      <c r="K762" s="12"/>
      <c r="L762" s="181"/>
      <c r="M762" s="181"/>
      <c r="N762" s="181"/>
      <c r="O762" s="181"/>
      <c r="P762" s="178">
        <f t="shared" ref="P762:P825" si="84">MONTH(E762)</f>
        <v>1</v>
      </c>
      <c r="Q762" s="124">
        <f t="shared" ref="Q762:Q825" si="85">YEAR(E762)</f>
        <v>1900</v>
      </c>
      <c r="R762" s="124" t="str">
        <f t="shared" ref="R762:R825" si="86">CHOOSE(P762,"Jan","Feb","Mar","Apr","May","Jun","Jul","Aug","Sep","Oct","Nov","Dec")</f>
        <v>Jan</v>
      </c>
    </row>
    <row r="763" spans="1:18" x14ac:dyDescent="0.25">
      <c r="A763" s="271"/>
      <c r="D763" s="126"/>
      <c r="E763" s="194"/>
      <c r="F763" s="10"/>
      <c r="G763" s="10"/>
      <c r="J763" s="12"/>
      <c r="K763" s="12"/>
      <c r="L763" s="181"/>
      <c r="M763" s="181"/>
      <c r="N763" s="181"/>
      <c r="O763" s="181"/>
      <c r="P763" s="178">
        <f t="shared" si="84"/>
        <v>1</v>
      </c>
      <c r="Q763" s="124">
        <f t="shared" si="85"/>
        <v>1900</v>
      </c>
      <c r="R763" s="124" t="str">
        <f t="shared" si="86"/>
        <v>Jan</v>
      </c>
    </row>
    <row r="764" spans="1:18" x14ac:dyDescent="0.25">
      <c r="A764" s="271"/>
      <c r="D764" s="126"/>
      <c r="E764" s="194"/>
      <c r="F764" s="10"/>
      <c r="G764" s="10"/>
      <c r="J764" s="12"/>
      <c r="K764" s="12"/>
      <c r="L764" s="181"/>
      <c r="M764" s="181"/>
      <c r="N764" s="181"/>
      <c r="O764" s="181"/>
      <c r="P764" s="178">
        <f t="shared" si="84"/>
        <v>1</v>
      </c>
      <c r="Q764" s="124">
        <f t="shared" si="85"/>
        <v>1900</v>
      </c>
      <c r="R764" s="124" t="str">
        <f t="shared" si="86"/>
        <v>Jan</v>
      </c>
    </row>
    <row r="765" spans="1:18" x14ac:dyDescent="0.25">
      <c r="A765" s="271"/>
      <c r="D765" s="126"/>
      <c r="E765" s="194"/>
      <c r="F765" s="10"/>
      <c r="G765" s="10"/>
      <c r="J765" s="12"/>
      <c r="K765" s="12"/>
      <c r="L765" s="181"/>
      <c r="M765" s="181"/>
      <c r="N765" s="181"/>
      <c r="O765" s="181"/>
      <c r="P765" s="178">
        <f t="shared" si="84"/>
        <v>1</v>
      </c>
      <c r="Q765" s="124">
        <f t="shared" si="85"/>
        <v>1900</v>
      </c>
      <c r="R765" s="124" t="str">
        <f t="shared" si="86"/>
        <v>Jan</v>
      </c>
    </row>
    <row r="766" spans="1:18" x14ac:dyDescent="0.25">
      <c r="A766" s="271"/>
      <c r="D766" s="126"/>
      <c r="E766" s="194"/>
      <c r="F766" s="10"/>
      <c r="G766" s="10"/>
      <c r="J766" s="12"/>
      <c r="K766" s="12"/>
      <c r="L766" s="181"/>
      <c r="M766" s="181"/>
      <c r="N766" s="181"/>
      <c r="O766" s="181"/>
      <c r="P766" s="178">
        <f t="shared" si="84"/>
        <v>1</v>
      </c>
      <c r="Q766" s="124">
        <f t="shared" si="85"/>
        <v>1900</v>
      </c>
      <c r="R766" s="124" t="str">
        <f t="shared" si="86"/>
        <v>Jan</v>
      </c>
    </row>
    <row r="767" spans="1:18" x14ac:dyDescent="0.25">
      <c r="A767" s="271"/>
      <c r="D767" s="126"/>
      <c r="E767" s="194"/>
      <c r="F767" s="10"/>
      <c r="G767" s="10"/>
      <c r="J767" s="12"/>
      <c r="K767" s="12"/>
      <c r="L767" s="181"/>
      <c r="M767" s="181"/>
      <c r="N767" s="181"/>
      <c r="O767" s="181"/>
      <c r="P767" s="178">
        <f t="shared" si="84"/>
        <v>1</v>
      </c>
      <c r="Q767" s="124">
        <f t="shared" si="85"/>
        <v>1900</v>
      </c>
      <c r="R767" s="124" t="str">
        <f t="shared" si="86"/>
        <v>Jan</v>
      </c>
    </row>
    <row r="768" spans="1:18" x14ac:dyDescent="0.25">
      <c r="A768" s="271"/>
      <c r="D768" s="126"/>
      <c r="E768" s="194"/>
      <c r="F768" s="10"/>
      <c r="G768" s="10"/>
      <c r="J768" s="12"/>
      <c r="K768" s="12"/>
      <c r="L768" s="181"/>
      <c r="M768" s="181"/>
      <c r="N768" s="181"/>
      <c r="O768" s="181"/>
      <c r="P768" s="178">
        <f t="shared" si="84"/>
        <v>1</v>
      </c>
      <c r="Q768" s="124">
        <f t="shared" si="85"/>
        <v>1900</v>
      </c>
      <c r="R768" s="124" t="str">
        <f t="shared" si="86"/>
        <v>Jan</v>
      </c>
    </row>
    <row r="769" spans="1:18" x14ac:dyDescent="0.25">
      <c r="A769" s="271"/>
      <c r="D769" s="126"/>
      <c r="E769" s="194"/>
      <c r="F769" s="10"/>
      <c r="G769" s="10"/>
      <c r="J769" s="12"/>
      <c r="K769" s="12"/>
      <c r="L769" s="181"/>
      <c r="M769" s="181"/>
      <c r="N769" s="181"/>
      <c r="O769" s="181"/>
      <c r="P769" s="178">
        <f t="shared" si="84"/>
        <v>1</v>
      </c>
      <c r="Q769" s="124">
        <f t="shared" si="85"/>
        <v>1900</v>
      </c>
      <c r="R769" s="124" t="str">
        <f t="shared" si="86"/>
        <v>Jan</v>
      </c>
    </row>
    <row r="770" spans="1:18" x14ac:dyDescent="0.25">
      <c r="A770" s="271"/>
      <c r="D770" s="126"/>
      <c r="E770" s="194"/>
      <c r="F770" s="10"/>
      <c r="G770" s="10"/>
      <c r="J770" s="12"/>
      <c r="K770" s="12"/>
      <c r="L770" s="181"/>
      <c r="M770" s="181"/>
      <c r="N770" s="181"/>
      <c r="O770" s="181"/>
      <c r="P770" s="178">
        <f t="shared" si="84"/>
        <v>1</v>
      </c>
      <c r="Q770" s="124">
        <f t="shared" si="85"/>
        <v>1900</v>
      </c>
      <c r="R770" s="124" t="str">
        <f t="shared" si="86"/>
        <v>Jan</v>
      </c>
    </row>
    <row r="771" spans="1:18" x14ac:dyDescent="0.25">
      <c r="A771" s="271"/>
      <c r="D771" s="126"/>
      <c r="E771" s="194"/>
      <c r="G771" s="10"/>
      <c r="J771" s="12"/>
      <c r="K771" s="12"/>
      <c r="L771" s="181"/>
      <c r="P771" s="178">
        <f t="shared" si="84"/>
        <v>1</v>
      </c>
      <c r="Q771" s="124">
        <f t="shared" si="85"/>
        <v>1900</v>
      </c>
      <c r="R771" s="124" t="str">
        <f t="shared" si="86"/>
        <v>Jan</v>
      </c>
    </row>
    <row r="772" spans="1:18" x14ac:dyDescent="0.25">
      <c r="A772" s="271"/>
      <c r="D772" s="133"/>
      <c r="G772" s="10"/>
      <c r="J772" s="12"/>
      <c r="K772" s="12"/>
      <c r="L772" s="181"/>
      <c r="P772" s="178">
        <f t="shared" si="84"/>
        <v>1</v>
      </c>
      <c r="Q772" s="124">
        <f t="shared" si="85"/>
        <v>1900</v>
      </c>
      <c r="R772" s="124" t="str">
        <f t="shared" si="86"/>
        <v>Jan</v>
      </c>
    </row>
    <row r="773" spans="1:18" x14ac:dyDescent="0.25">
      <c r="A773" s="271"/>
      <c r="D773" s="133"/>
      <c r="G773" s="10"/>
      <c r="P773" s="178">
        <f t="shared" si="84"/>
        <v>1</v>
      </c>
      <c r="Q773" s="124">
        <f t="shared" si="85"/>
        <v>1900</v>
      </c>
      <c r="R773" s="124" t="str">
        <f t="shared" si="86"/>
        <v>Jan</v>
      </c>
    </row>
    <row r="774" spans="1:18" x14ac:dyDescent="0.25">
      <c r="A774" s="271"/>
      <c r="D774" s="133"/>
      <c r="F774" s="10"/>
      <c r="G774" s="10"/>
      <c r="M774" s="181"/>
      <c r="N774" s="181"/>
      <c r="O774" s="181"/>
      <c r="P774" s="178">
        <f t="shared" si="84"/>
        <v>1</v>
      </c>
      <c r="Q774" s="124">
        <f t="shared" si="85"/>
        <v>1900</v>
      </c>
      <c r="R774" s="124" t="str">
        <f t="shared" si="86"/>
        <v>Jan</v>
      </c>
    </row>
    <row r="775" spans="1:18" x14ac:dyDescent="0.25">
      <c r="A775" s="271"/>
      <c r="D775" s="126"/>
      <c r="E775" s="194"/>
      <c r="F775" s="10"/>
      <c r="G775" s="10"/>
      <c r="M775" s="181"/>
      <c r="N775" s="181"/>
      <c r="O775" s="181"/>
      <c r="P775" s="178">
        <f t="shared" si="84"/>
        <v>1</v>
      </c>
      <c r="Q775" s="124">
        <f t="shared" si="85"/>
        <v>1900</v>
      </c>
      <c r="R775" s="124" t="str">
        <f t="shared" si="86"/>
        <v>Jan</v>
      </c>
    </row>
    <row r="776" spans="1:18" x14ac:dyDescent="0.25">
      <c r="A776" s="271"/>
      <c r="D776" s="133"/>
      <c r="E776" s="194"/>
      <c r="F776" s="10"/>
      <c r="G776" s="10"/>
      <c r="J776" s="127"/>
      <c r="K776" s="127"/>
      <c r="L776" s="181"/>
      <c r="M776" s="181"/>
      <c r="N776" s="181"/>
      <c r="O776" s="181"/>
      <c r="P776" s="178">
        <f t="shared" si="84"/>
        <v>1</v>
      </c>
      <c r="Q776" s="124">
        <f t="shared" si="85"/>
        <v>1900</v>
      </c>
      <c r="R776" s="124" t="str">
        <f t="shared" si="86"/>
        <v>Jan</v>
      </c>
    </row>
    <row r="777" spans="1:18" x14ac:dyDescent="0.25">
      <c r="A777" s="271"/>
      <c r="D777" s="133"/>
      <c r="E777" s="194"/>
      <c r="F777" s="10"/>
      <c r="G777" s="10"/>
      <c r="H777" s="10"/>
      <c r="J777" s="12"/>
      <c r="K777" s="12"/>
      <c r="L777" s="181"/>
      <c r="M777" s="181"/>
      <c r="N777" s="181"/>
      <c r="O777" s="181"/>
      <c r="P777" s="178">
        <f t="shared" si="84"/>
        <v>1</v>
      </c>
      <c r="Q777" s="124">
        <f t="shared" si="85"/>
        <v>1900</v>
      </c>
      <c r="R777" s="124" t="str">
        <f t="shared" si="86"/>
        <v>Jan</v>
      </c>
    </row>
    <row r="778" spans="1:18" x14ac:dyDescent="0.25">
      <c r="A778" s="271"/>
      <c r="D778" s="133"/>
      <c r="E778" s="194"/>
      <c r="F778" s="10"/>
      <c r="G778" s="10"/>
      <c r="J778" s="127"/>
      <c r="K778" s="127"/>
      <c r="L778" s="181"/>
      <c r="M778" s="181"/>
      <c r="N778" s="181"/>
      <c r="O778" s="181"/>
      <c r="P778" s="178">
        <f t="shared" si="84"/>
        <v>1</v>
      </c>
      <c r="Q778" s="124">
        <f t="shared" si="85"/>
        <v>1900</v>
      </c>
      <c r="R778" s="124" t="str">
        <f t="shared" si="86"/>
        <v>Jan</v>
      </c>
    </row>
    <row r="779" spans="1:18" x14ac:dyDescent="0.25">
      <c r="A779" s="271"/>
      <c r="D779" s="133"/>
      <c r="E779" s="194"/>
      <c r="F779" s="10"/>
      <c r="G779" s="10"/>
      <c r="H779" s="10"/>
      <c r="J779" s="127"/>
      <c r="K779" s="127"/>
      <c r="L779" s="181"/>
      <c r="M779" s="181"/>
      <c r="N779" s="181"/>
      <c r="O779" s="181"/>
      <c r="P779" s="178">
        <f t="shared" si="84"/>
        <v>1</v>
      </c>
      <c r="Q779" s="124">
        <f t="shared" si="85"/>
        <v>1900</v>
      </c>
      <c r="R779" s="124" t="str">
        <f t="shared" si="86"/>
        <v>Jan</v>
      </c>
    </row>
    <row r="780" spans="1:18" x14ac:dyDescent="0.25">
      <c r="A780" s="271"/>
      <c r="D780" s="133"/>
      <c r="E780" s="194"/>
      <c r="F780" s="10"/>
      <c r="G780" s="10"/>
      <c r="H780" s="10"/>
      <c r="J780" s="127"/>
      <c r="K780" s="127"/>
      <c r="L780" s="181"/>
      <c r="M780" s="181"/>
      <c r="N780" s="181"/>
      <c r="O780" s="181"/>
      <c r="P780" s="178">
        <f t="shared" si="84"/>
        <v>1</v>
      </c>
      <c r="Q780" s="124">
        <f t="shared" si="85"/>
        <v>1900</v>
      </c>
      <c r="R780" s="124" t="str">
        <f t="shared" si="86"/>
        <v>Jan</v>
      </c>
    </row>
    <row r="781" spans="1:18" x14ac:dyDescent="0.25">
      <c r="A781" s="271"/>
      <c r="D781" s="133"/>
      <c r="E781" s="194"/>
      <c r="F781" s="10"/>
      <c r="G781" s="10"/>
      <c r="H781" s="10"/>
      <c r="J781" s="127"/>
      <c r="K781" s="127"/>
      <c r="L781" s="181"/>
      <c r="M781" s="181"/>
      <c r="N781" s="181"/>
      <c r="O781" s="181"/>
      <c r="P781" s="178">
        <f t="shared" si="84"/>
        <v>1</v>
      </c>
      <c r="Q781" s="124">
        <f t="shared" si="85"/>
        <v>1900</v>
      </c>
      <c r="R781" s="124" t="str">
        <f t="shared" si="86"/>
        <v>Jan</v>
      </c>
    </row>
    <row r="782" spans="1:18" x14ac:dyDescent="0.25">
      <c r="A782" s="271"/>
      <c r="D782" s="133"/>
      <c r="E782" s="194"/>
      <c r="G782" s="10"/>
      <c r="H782" s="10"/>
      <c r="J782" s="127"/>
      <c r="K782" s="127"/>
      <c r="L782" s="181"/>
      <c r="P782" s="178">
        <f t="shared" si="84"/>
        <v>1</v>
      </c>
      <c r="Q782" s="124">
        <f t="shared" si="85"/>
        <v>1900</v>
      </c>
      <c r="R782" s="124" t="str">
        <f t="shared" si="86"/>
        <v>Jan</v>
      </c>
    </row>
    <row r="783" spans="1:18" x14ac:dyDescent="0.25">
      <c r="A783" s="271"/>
      <c r="D783" s="133"/>
      <c r="F783" s="10"/>
      <c r="G783" s="10"/>
      <c r="H783" s="10"/>
      <c r="J783" s="127"/>
      <c r="K783" s="127"/>
      <c r="L783" s="181"/>
      <c r="M783" s="181"/>
      <c r="N783" s="181"/>
      <c r="O783" s="181"/>
      <c r="P783" s="178">
        <f t="shared" si="84"/>
        <v>1</v>
      </c>
      <c r="Q783" s="124">
        <f t="shared" si="85"/>
        <v>1900</v>
      </c>
      <c r="R783" s="124" t="str">
        <f t="shared" si="86"/>
        <v>Jan</v>
      </c>
    </row>
    <row r="784" spans="1:18" x14ac:dyDescent="0.25">
      <c r="A784" s="271"/>
      <c r="D784" s="133"/>
      <c r="E784" s="194"/>
      <c r="F784" s="10"/>
      <c r="G784" s="10"/>
      <c r="H784" s="10"/>
      <c r="M784" s="181"/>
      <c r="N784" s="181"/>
      <c r="O784" s="181"/>
      <c r="P784" s="178">
        <f t="shared" si="84"/>
        <v>1</v>
      </c>
      <c r="Q784" s="124">
        <f t="shared" si="85"/>
        <v>1900</v>
      </c>
      <c r="R784" s="124" t="str">
        <f t="shared" si="86"/>
        <v>Jan</v>
      </c>
    </row>
    <row r="785" spans="1:18" x14ac:dyDescent="0.25">
      <c r="A785" s="271"/>
      <c r="D785" s="133"/>
      <c r="E785" s="194"/>
      <c r="F785" s="10"/>
      <c r="G785" s="10"/>
      <c r="J785" s="127"/>
      <c r="K785" s="127"/>
      <c r="L785" s="181"/>
      <c r="M785" s="181"/>
      <c r="N785" s="181"/>
      <c r="O785" s="181"/>
      <c r="P785" s="178">
        <f t="shared" si="84"/>
        <v>1</v>
      </c>
      <c r="Q785" s="124">
        <f t="shared" si="85"/>
        <v>1900</v>
      </c>
      <c r="R785" s="124" t="str">
        <f t="shared" si="86"/>
        <v>Jan</v>
      </c>
    </row>
    <row r="786" spans="1:18" x14ac:dyDescent="0.25">
      <c r="A786" s="271"/>
      <c r="D786" s="133"/>
      <c r="E786" s="194"/>
      <c r="F786" s="10"/>
      <c r="G786" s="10"/>
      <c r="H786" s="10"/>
      <c r="J786" s="127"/>
      <c r="K786" s="127"/>
      <c r="L786" s="181"/>
      <c r="M786" s="181"/>
      <c r="N786" s="181"/>
      <c r="O786" s="181"/>
      <c r="P786" s="178">
        <f t="shared" si="84"/>
        <v>1</v>
      </c>
      <c r="Q786" s="124">
        <f t="shared" si="85"/>
        <v>1900</v>
      </c>
      <c r="R786" s="124" t="str">
        <f t="shared" si="86"/>
        <v>Jan</v>
      </c>
    </row>
    <row r="787" spans="1:18" x14ac:dyDescent="0.25">
      <c r="A787" s="271"/>
      <c r="D787" s="133"/>
      <c r="E787" s="194"/>
      <c r="F787" s="10"/>
      <c r="G787" s="10"/>
      <c r="H787" s="10"/>
      <c r="J787" s="127"/>
      <c r="K787" s="127"/>
      <c r="L787" s="181"/>
      <c r="M787" s="181"/>
      <c r="N787" s="181"/>
      <c r="O787" s="181"/>
      <c r="P787" s="178">
        <f t="shared" si="84"/>
        <v>1</v>
      </c>
      <c r="Q787" s="124">
        <f t="shared" si="85"/>
        <v>1900</v>
      </c>
      <c r="R787" s="124" t="str">
        <f t="shared" si="86"/>
        <v>Jan</v>
      </c>
    </row>
    <row r="788" spans="1:18" x14ac:dyDescent="0.25">
      <c r="A788" s="271"/>
      <c r="D788" s="133"/>
      <c r="E788" s="194"/>
      <c r="F788" s="10"/>
      <c r="G788" s="10"/>
      <c r="H788" s="10"/>
      <c r="J788" s="127"/>
      <c r="K788" s="127"/>
      <c r="L788" s="181"/>
      <c r="M788" s="181"/>
      <c r="N788" s="181"/>
      <c r="O788" s="181"/>
      <c r="P788" s="178">
        <f t="shared" si="84"/>
        <v>1</v>
      </c>
      <c r="Q788" s="124">
        <f t="shared" si="85"/>
        <v>1900</v>
      </c>
      <c r="R788" s="124" t="str">
        <f t="shared" si="86"/>
        <v>Jan</v>
      </c>
    </row>
    <row r="789" spans="1:18" x14ac:dyDescent="0.25">
      <c r="A789" s="271"/>
      <c r="D789" s="133"/>
      <c r="E789" s="194"/>
      <c r="F789" s="10"/>
      <c r="G789" s="10"/>
      <c r="H789" s="10"/>
      <c r="J789" s="127"/>
      <c r="K789" s="127"/>
      <c r="L789" s="181"/>
      <c r="M789" s="181"/>
      <c r="N789" s="181"/>
      <c r="O789" s="181"/>
      <c r="P789" s="178">
        <f t="shared" si="84"/>
        <v>1</v>
      </c>
      <c r="Q789" s="124">
        <f t="shared" si="85"/>
        <v>1900</v>
      </c>
      <c r="R789" s="124" t="str">
        <f t="shared" si="86"/>
        <v>Jan</v>
      </c>
    </row>
    <row r="790" spans="1:18" x14ac:dyDescent="0.25">
      <c r="A790" s="271"/>
      <c r="D790" s="133"/>
      <c r="E790" s="194"/>
      <c r="F790" s="10"/>
      <c r="G790" s="10"/>
      <c r="H790" s="10"/>
      <c r="J790" s="127"/>
      <c r="K790" s="127"/>
      <c r="L790" s="181"/>
      <c r="M790" s="181"/>
      <c r="N790" s="181"/>
      <c r="O790" s="181"/>
      <c r="P790" s="178">
        <f t="shared" si="84"/>
        <v>1</v>
      </c>
      <c r="Q790" s="124">
        <f t="shared" si="85"/>
        <v>1900</v>
      </c>
      <c r="R790" s="124" t="str">
        <f t="shared" si="86"/>
        <v>Jan</v>
      </c>
    </row>
    <row r="791" spans="1:18" x14ac:dyDescent="0.25">
      <c r="A791" s="271"/>
      <c r="D791" s="133"/>
      <c r="E791" s="194"/>
      <c r="F791" s="10"/>
      <c r="G791" s="10"/>
      <c r="H791" s="10"/>
      <c r="J791" s="127"/>
      <c r="K791" s="127"/>
      <c r="L791" s="181"/>
      <c r="M791" s="181"/>
      <c r="N791" s="181"/>
      <c r="O791" s="181"/>
      <c r="P791" s="178">
        <f t="shared" si="84"/>
        <v>1</v>
      </c>
      <c r="Q791" s="124">
        <f t="shared" si="85"/>
        <v>1900</v>
      </c>
      <c r="R791" s="124" t="str">
        <f t="shared" si="86"/>
        <v>Jan</v>
      </c>
    </row>
    <row r="792" spans="1:18" x14ac:dyDescent="0.25">
      <c r="A792" s="271"/>
      <c r="D792" s="133"/>
      <c r="E792" s="194"/>
      <c r="F792" s="10"/>
      <c r="G792" s="10"/>
      <c r="H792" s="10"/>
      <c r="J792" s="127"/>
      <c r="K792" s="127"/>
      <c r="L792" s="181"/>
      <c r="M792" s="181"/>
      <c r="N792" s="181"/>
      <c r="O792" s="181"/>
      <c r="P792" s="178">
        <f t="shared" si="84"/>
        <v>1</v>
      </c>
      <c r="Q792" s="124">
        <f t="shared" si="85"/>
        <v>1900</v>
      </c>
      <c r="R792" s="124" t="str">
        <f t="shared" si="86"/>
        <v>Jan</v>
      </c>
    </row>
    <row r="793" spans="1:18" x14ac:dyDescent="0.25">
      <c r="A793" s="271"/>
      <c r="D793" s="133"/>
      <c r="E793" s="194"/>
      <c r="F793" s="10"/>
      <c r="G793" s="10"/>
      <c r="H793" s="10"/>
      <c r="J793" s="127"/>
      <c r="K793" s="127"/>
      <c r="L793" s="181"/>
      <c r="M793" s="181"/>
      <c r="N793" s="181"/>
      <c r="O793" s="181"/>
      <c r="P793" s="178">
        <f t="shared" si="84"/>
        <v>1</v>
      </c>
      <c r="Q793" s="124">
        <f t="shared" si="85"/>
        <v>1900</v>
      </c>
      <c r="R793" s="124" t="str">
        <f t="shared" si="86"/>
        <v>Jan</v>
      </c>
    </row>
    <row r="794" spans="1:18" x14ac:dyDescent="0.25">
      <c r="A794" s="271"/>
      <c r="D794" s="133"/>
      <c r="E794" s="194"/>
      <c r="F794" s="10"/>
      <c r="G794" s="10"/>
      <c r="H794" s="10"/>
      <c r="J794" s="127"/>
      <c r="K794" s="127"/>
      <c r="L794" s="181"/>
      <c r="M794" s="181"/>
      <c r="N794" s="181"/>
      <c r="O794" s="181"/>
      <c r="P794" s="178">
        <f t="shared" si="84"/>
        <v>1</v>
      </c>
      <c r="Q794" s="124">
        <f t="shared" si="85"/>
        <v>1900</v>
      </c>
      <c r="R794" s="124" t="str">
        <f t="shared" si="86"/>
        <v>Jan</v>
      </c>
    </row>
    <row r="795" spans="1:18" x14ac:dyDescent="0.25">
      <c r="A795" s="271"/>
      <c r="D795" s="133"/>
      <c r="E795" s="194"/>
      <c r="F795" s="10"/>
      <c r="G795" s="10"/>
      <c r="H795" s="10"/>
      <c r="J795" s="127"/>
      <c r="K795" s="127"/>
      <c r="L795" s="181"/>
      <c r="M795" s="181"/>
      <c r="N795" s="181"/>
      <c r="O795" s="181"/>
      <c r="P795" s="178">
        <f t="shared" si="84"/>
        <v>1</v>
      </c>
      <c r="Q795" s="124">
        <f t="shared" si="85"/>
        <v>1900</v>
      </c>
      <c r="R795" s="124" t="str">
        <f t="shared" si="86"/>
        <v>Jan</v>
      </c>
    </row>
    <row r="796" spans="1:18" x14ac:dyDescent="0.25">
      <c r="A796" s="271"/>
      <c r="D796" s="133"/>
      <c r="G796" s="10"/>
      <c r="H796" s="10"/>
      <c r="J796" s="127"/>
      <c r="K796" s="127"/>
      <c r="L796" s="181"/>
      <c r="P796" s="178">
        <f t="shared" si="84"/>
        <v>1</v>
      </c>
      <c r="Q796" s="124">
        <f t="shared" si="85"/>
        <v>1900</v>
      </c>
      <c r="R796" s="124" t="str">
        <f t="shared" si="86"/>
        <v>Jan</v>
      </c>
    </row>
    <row r="797" spans="1:18" x14ac:dyDescent="0.25">
      <c r="A797" s="271"/>
      <c r="D797" s="133"/>
      <c r="G797" s="10"/>
      <c r="H797" s="10"/>
      <c r="J797" s="127"/>
      <c r="K797" s="127"/>
      <c r="L797" s="181"/>
      <c r="P797" s="178">
        <f t="shared" si="84"/>
        <v>1</v>
      </c>
      <c r="Q797" s="124">
        <f t="shared" si="85"/>
        <v>1900</v>
      </c>
      <c r="R797" s="124" t="str">
        <f t="shared" si="86"/>
        <v>Jan</v>
      </c>
    </row>
    <row r="798" spans="1:18" x14ac:dyDescent="0.25">
      <c r="A798" s="271"/>
      <c r="D798" s="133"/>
      <c r="G798" s="10"/>
      <c r="H798" s="10"/>
      <c r="P798" s="178">
        <f t="shared" si="84"/>
        <v>1</v>
      </c>
      <c r="Q798" s="124">
        <f t="shared" si="85"/>
        <v>1900</v>
      </c>
      <c r="R798" s="124" t="str">
        <f t="shared" si="86"/>
        <v>Jan</v>
      </c>
    </row>
    <row r="799" spans="1:18" x14ac:dyDescent="0.25">
      <c r="A799" s="271"/>
      <c r="D799" s="133"/>
      <c r="F799" s="10"/>
      <c r="G799" s="10"/>
      <c r="M799" s="181"/>
      <c r="N799" s="181"/>
      <c r="O799" s="181"/>
      <c r="P799" s="178">
        <f t="shared" si="84"/>
        <v>1</v>
      </c>
      <c r="Q799" s="124">
        <f t="shared" si="85"/>
        <v>1900</v>
      </c>
      <c r="R799" s="124" t="str">
        <f t="shared" si="86"/>
        <v>Jan</v>
      </c>
    </row>
    <row r="800" spans="1:18" x14ac:dyDescent="0.25">
      <c r="A800" s="271"/>
      <c r="D800" s="133"/>
      <c r="F800" s="10"/>
      <c r="G800" s="10"/>
      <c r="M800" s="181"/>
      <c r="N800" s="181"/>
      <c r="O800" s="181"/>
      <c r="P800" s="178">
        <f t="shared" si="84"/>
        <v>1</v>
      </c>
      <c r="Q800" s="124">
        <f t="shared" si="85"/>
        <v>1900</v>
      </c>
      <c r="R800" s="124" t="str">
        <f t="shared" si="86"/>
        <v>Jan</v>
      </c>
    </row>
    <row r="801" spans="1:18" x14ac:dyDescent="0.25">
      <c r="A801" s="271"/>
      <c r="D801" s="133"/>
      <c r="E801" s="194"/>
      <c r="F801" s="10"/>
      <c r="G801" s="10"/>
      <c r="J801" s="10"/>
      <c r="K801" s="127"/>
      <c r="L801" s="181"/>
      <c r="M801" s="181"/>
      <c r="N801" s="181"/>
      <c r="O801" s="181"/>
      <c r="P801" s="178">
        <f t="shared" si="84"/>
        <v>1</v>
      </c>
      <c r="Q801" s="124">
        <f t="shared" si="85"/>
        <v>1900</v>
      </c>
      <c r="R801" s="124" t="str">
        <f t="shared" si="86"/>
        <v>Jan</v>
      </c>
    </row>
    <row r="802" spans="1:18" x14ac:dyDescent="0.25">
      <c r="A802" s="271"/>
      <c r="D802" s="133"/>
      <c r="E802" s="194"/>
      <c r="F802" s="10"/>
      <c r="G802" s="10"/>
      <c r="H802" s="10"/>
      <c r="J802" s="10"/>
      <c r="K802" s="127"/>
      <c r="L802" s="181"/>
      <c r="M802" s="181"/>
      <c r="N802" s="181"/>
      <c r="O802" s="181"/>
      <c r="P802" s="178">
        <f t="shared" si="84"/>
        <v>1</v>
      </c>
      <c r="Q802" s="124">
        <f t="shared" si="85"/>
        <v>1900</v>
      </c>
      <c r="R802" s="124" t="str">
        <f t="shared" si="86"/>
        <v>Jan</v>
      </c>
    </row>
    <row r="803" spans="1:18" x14ac:dyDescent="0.25">
      <c r="A803" s="271"/>
      <c r="D803" s="133"/>
      <c r="E803" s="194"/>
      <c r="F803" s="10"/>
      <c r="G803" s="10"/>
      <c r="H803" s="10"/>
      <c r="J803" s="10"/>
      <c r="K803" s="127"/>
      <c r="L803" s="181"/>
      <c r="M803" s="181"/>
      <c r="N803" s="181"/>
      <c r="O803" s="181"/>
      <c r="P803" s="178">
        <f t="shared" si="84"/>
        <v>1</v>
      </c>
      <c r="Q803" s="124">
        <f t="shared" si="85"/>
        <v>1900</v>
      </c>
      <c r="R803" s="124" t="str">
        <f t="shared" si="86"/>
        <v>Jan</v>
      </c>
    </row>
    <row r="804" spans="1:18" x14ac:dyDescent="0.25">
      <c r="A804" s="271"/>
      <c r="D804" s="133"/>
      <c r="E804" s="194"/>
      <c r="F804" s="10"/>
      <c r="G804" s="10"/>
      <c r="H804" s="10"/>
      <c r="J804" s="10"/>
      <c r="K804" s="127"/>
      <c r="L804" s="181"/>
      <c r="M804" s="181"/>
      <c r="N804" s="181"/>
      <c r="O804" s="181"/>
      <c r="P804" s="178">
        <f t="shared" si="84"/>
        <v>1</v>
      </c>
      <c r="Q804" s="124">
        <f t="shared" si="85"/>
        <v>1900</v>
      </c>
      <c r="R804" s="124" t="str">
        <f t="shared" si="86"/>
        <v>Jan</v>
      </c>
    </row>
    <row r="805" spans="1:18" x14ac:dyDescent="0.25">
      <c r="A805" s="271"/>
      <c r="D805" s="133"/>
      <c r="E805" s="194"/>
      <c r="F805" s="10"/>
      <c r="G805" s="10"/>
      <c r="H805" s="10"/>
      <c r="J805" s="10"/>
      <c r="K805" s="127"/>
      <c r="L805" s="181"/>
      <c r="M805" s="181"/>
      <c r="N805" s="181"/>
      <c r="O805" s="181"/>
      <c r="P805" s="178">
        <f t="shared" si="84"/>
        <v>1</v>
      </c>
      <c r="Q805" s="124">
        <f t="shared" si="85"/>
        <v>1900</v>
      </c>
      <c r="R805" s="124" t="str">
        <f t="shared" si="86"/>
        <v>Jan</v>
      </c>
    </row>
    <row r="806" spans="1:18" x14ac:dyDescent="0.25">
      <c r="A806" s="271"/>
      <c r="D806" s="133"/>
      <c r="E806" s="194"/>
      <c r="F806" s="10"/>
      <c r="G806" s="10"/>
      <c r="H806" s="10"/>
      <c r="J806" s="127"/>
      <c r="K806" s="127"/>
      <c r="L806" s="181"/>
      <c r="M806" s="181"/>
      <c r="N806" s="181"/>
      <c r="O806" s="181"/>
      <c r="P806" s="178">
        <f t="shared" si="84"/>
        <v>1</v>
      </c>
      <c r="Q806" s="124">
        <f t="shared" si="85"/>
        <v>1900</v>
      </c>
      <c r="R806" s="124" t="str">
        <f t="shared" si="86"/>
        <v>Jan</v>
      </c>
    </row>
    <row r="807" spans="1:18" x14ac:dyDescent="0.25">
      <c r="A807" s="271"/>
      <c r="D807" s="133"/>
      <c r="E807" s="194"/>
      <c r="F807" s="10"/>
      <c r="G807" s="10"/>
      <c r="H807" s="10"/>
      <c r="J807" s="127"/>
      <c r="K807" s="127"/>
      <c r="L807" s="181"/>
      <c r="M807" s="181"/>
      <c r="N807" s="181"/>
      <c r="O807" s="181"/>
      <c r="P807" s="178">
        <f t="shared" si="84"/>
        <v>1</v>
      </c>
      <c r="Q807" s="124">
        <f t="shared" si="85"/>
        <v>1900</v>
      </c>
      <c r="R807" s="124" t="str">
        <f t="shared" si="86"/>
        <v>Jan</v>
      </c>
    </row>
    <row r="808" spans="1:18" x14ac:dyDescent="0.25">
      <c r="A808" s="271"/>
      <c r="D808" s="133"/>
      <c r="E808" s="194"/>
      <c r="F808" s="10"/>
      <c r="G808" s="10"/>
      <c r="H808" s="129"/>
      <c r="J808" s="127"/>
      <c r="K808" s="127"/>
      <c r="L808" s="181"/>
      <c r="M808" s="181"/>
      <c r="N808" s="181"/>
      <c r="O808" s="181"/>
      <c r="P808" s="178">
        <f t="shared" si="84"/>
        <v>1</v>
      </c>
      <c r="Q808" s="124">
        <f t="shared" si="85"/>
        <v>1900</v>
      </c>
      <c r="R808" s="124" t="str">
        <f t="shared" si="86"/>
        <v>Jan</v>
      </c>
    </row>
    <row r="809" spans="1:18" x14ac:dyDescent="0.25">
      <c r="A809" s="271"/>
      <c r="D809" s="133"/>
      <c r="E809" s="194"/>
      <c r="F809" s="10"/>
      <c r="G809" s="10"/>
      <c r="H809" s="129"/>
      <c r="J809" s="127"/>
      <c r="K809" s="127"/>
      <c r="L809" s="181"/>
      <c r="M809" s="181"/>
      <c r="N809" s="181"/>
      <c r="O809" s="181"/>
      <c r="P809" s="178">
        <f t="shared" si="84"/>
        <v>1</v>
      </c>
      <c r="Q809" s="124">
        <f t="shared" si="85"/>
        <v>1900</v>
      </c>
      <c r="R809" s="124" t="str">
        <f t="shared" si="86"/>
        <v>Jan</v>
      </c>
    </row>
    <row r="810" spans="1:18" x14ac:dyDescent="0.25">
      <c r="A810" s="271"/>
      <c r="D810" s="133"/>
      <c r="E810" s="194"/>
      <c r="F810" s="10"/>
      <c r="G810" s="10"/>
      <c r="H810" s="129"/>
      <c r="J810" s="127"/>
      <c r="K810" s="127"/>
      <c r="L810" s="181"/>
      <c r="M810" s="181"/>
      <c r="N810" s="181"/>
      <c r="O810" s="181"/>
      <c r="P810" s="178">
        <f t="shared" si="84"/>
        <v>1</v>
      </c>
      <c r="Q810" s="124">
        <f t="shared" si="85"/>
        <v>1900</v>
      </c>
      <c r="R810" s="124" t="str">
        <f t="shared" si="86"/>
        <v>Jan</v>
      </c>
    </row>
    <row r="811" spans="1:18" x14ac:dyDescent="0.25">
      <c r="A811" s="271"/>
      <c r="D811" s="133"/>
      <c r="E811" s="194"/>
      <c r="F811" s="10"/>
      <c r="G811" s="10"/>
      <c r="H811" s="129"/>
      <c r="J811" s="127"/>
      <c r="K811" s="127"/>
      <c r="L811" s="181"/>
      <c r="M811" s="181"/>
      <c r="N811" s="181"/>
      <c r="O811" s="181"/>
      <c r="P811" s="178">
        <f t="shared" si="84"/>
        <v>1</v>
      </c>
      <c r="Q811" s="124">
        <f t="shared" si="85"/>
        <v>1900</v>
      </c>
      <c r="R811" s="124" t="str">
        <f t="shared" si="86"/>
        <v>Jan</v>
      </c>
    </row>
    <row r="812" spans="1:18" x14ac:dyDescent="0.25">
      <c r="A812" s="271"/>
      <c r="D812" s="133"/>
      <c r="E812" s="194"/>
      <c r="F812" s="10"/>
      <c r="G812" s="10"/>
      <c r="H812" s="129"/>
      <c r="J812" s="127"/>
      <c r="K812" s="127"/>
      <c r="L812" s="181"/>
      <c r="M812" s="181"/>
      <c r="N812" s="181"/>
      <c r="O812" s="181"/>
      <c r="P812" s="178">
        <f t="shared" si="84"/>
        <v>1</v>
      </c>
      <c r="Q812" s="124">
        <f t="shared" si="85"/>
        <v>1900</v>
      </c>
      <c r="R812" s="124" t="str">
        <f t="shared" si="86"/>
        <v>Jan</v>
      </c>
    </row>
    <row r="813" spans="1:18" x14ac:dyDescent="0.25">
      <c r="A813" s="271"/>
      <c r="D813" s="133"/>
      <c r="E813" s="194"/>
      <c r="F813" s="10"/>
      <c r="G813" s="10"/>
      <c r="H813" s="10"/>
      <c r="J813" s="10"/>
      <c r="K813" s="127"/>
      <c r="L813" s="181"/>
      <c r="M813" s="181"/>
      <c r="N813" s="181"/>
      <c r="O813" s="181"/>
      <c r="P813" s="178">
        <f t="shared" si="84"/>
        <v>1</v>
      </c>
      <c r="Q813" s="124">
        <f t="shared" si="85"/>
        <v>1900</v>
      </c>
      <c r="R813" s="124" t="str">
        <f t="shared" si="86"/>
        <v>Jan</v>
      </c>
    </row>
    <row r="814" spans="1:18" x14ac:dyDescent="0.25">
      <c r="A814" s="271"/>
      <c r="D814" s="133"/>
      <c r="E814" s="194"/>
      <c r="F814" s="10"/>
      <c r="G814" s="10"/>
      <c r="H814" s="10"/>
      <c r="J814" s="10"/>
      <c r="K814" s="127"/>
      <c r="L814" s="181"/>
      <c r="M814" s="181"/>
      <c r="N814" s="181"/>
      <c r="O814" s="181"/>
      <c r="P814" s="178">
        <f t="shared" si="84"/>
        <v>1</v>
      </c>
      <c r="Q814" s="124">
        <f t="shared" si="85"/>
        <v>1900</v>
      </c>
      <c r="R814" s="124" t="str">
        <f t="shared" si="86"/>
        <v>Jan</v>
      </c>
    </row>
    <row r="815" spans="1:18" x14ac:dyDescent="0.25">
      <c r="A815" s="271"/>
      <c r="D815" s="133"/>
      <c r="E815" s="194"/>
      <c r="F815" s="10"/>
      <c r="G815" s="10"/>
      <c r="H815" s="10"/>
      <c r="J815" s="10"/>
      <c r="K815" s="127"/>
      <c r="L815" s="181"/>
      <c r="M815" s="181"/>
      <c r="N815" s="181"/>
      <c r="O815" s="181"/>
      <c r="P815" s="178">
        <f t="shared" si="84"/>
        <v>1</v>
      </c>
      <c r="Q815" s="124">
        <f t="shared" si="85"/>
        <v>1900</v>
      </c>
      <c r="R815" s="124" t="str">
        <f t="shared" si="86"/>
        <v>Jan</v>
      </c>
    </row>
    <row r="816" spans="1:18" x14ac:dyDescent="0.25">
      <c r="A816" s="271"/>
      <c r="D816" s="133"/>
      <c r="E816" s="194"/>
      <c r="F816" s="10"/>
      <c r="G816" s="10"/>
      <c r="H816" s="10"/>
      <c r="J816" s="10"/>
      <c r="K816" s="127"/>
      <c r="L816" s="181"/>
      <c r="M816" s="181"/>
      <c r="N816" s="181"/>
      <c r="O816" s="181"/>
      <c r="P816" s="178">
        <f t="shared" si="84"/>
        <v>1</v>
      </c>
      <c r="Q816" s="124">
        <f t="shared" si="85"/>
        <v>1900</v>
      </c>
      <c r="R816" s="124" t="str">
        <f t="shared" si="86"/>
        <v>Jan</v>
      </c>
    </row>
    <row r="817" spans="1:18" x14ac:dyDescent="0.25">
      <c r="A817" s="271"/>
      <c r="D817" s="133"/>
      <c r="E817" s="194"/>
      <c r="F817" s="10"/>
      <c r="G817" s="10"/>
      <c r="H817" s="10"/>
      <c r="J817" s="10"/>
      <c r="K817" s="127"/>
      <c r="L817" s="181"/>
      <c r="M817" s="181"/>
      <c r="N817" s="181"/>
      <c r="O817" s="181"/>
      <c r="P817" s="178">
        <f t="shared" si="84"/>
        <v>1</v>
      </c>
      <c r="Q817" s="124">
        <f t="shared" si="85"/>
        <v>1900</v>
      </c>
      <c r="R817" s="124" t="str">
        <f t="shared" si="86"/>
        <v>Jan</v>
      </c>
    </row>
    <row r="818" spans="1:18" x14ac:dyDescent="0.25">
      <c r="A818" s="271"/>
      <c r="D818" s="133"/>
      <c r="E818" s="194"/>
      <c r="F818" s="10"/>
      <c r="G818" s="10"/>
      <c r="H818" s="10"/>
      <c r="J818" s="127"/>
      <c r="K818" s="127"/>
      <c r="L818" s="181"/>
      <c r="M818" s="181"/>
      <c r="N818" s="181"/>
      <c r="O818" s="181"/>
      <c r="P818" s="178">
        <f t="shared" si="84"/>
        <v>1</v>
      </c>
      <c r="Q818" s="124">
        <f t="shared" si="85"/>
        <v>1900</v>
      </c>
      <c r="R818" s="124" t="str">
        <f t="shared" si="86"/>
        <v>Jan</v>
      </c>
    </row>
    <row r="819" spans="1:18" x14ac:dyDescent="0.25">
      <c r="A819" s="271"/>
      <c r="D819" s="133"/>
      <c r="E819" s="194"/>
      <c r="G819" s="10"/>
      <c r="H819" s="10"/>
      <c r="J819" s="127"/>
      <c r="K819" s="127"/>
      <c r="L819" s="181"/>
      <c r="P819" s="178">
        <f t="shared" si="84"/>
        <v>1</v>
      </c>
      <c r="Q819" s="124">
        <f t="shared" si="85"/>
        <v>1900</v>
      </c>
      <c r="R819" s="124" t="str">
        <f t="shared" si="86"/>
        <v>Jan</v>
      </c>
    </row>
    <row r="820" spans="1:18" x14ac:dyDescent="0.25">
      <c r="A820" s="271"/>
      <c r="D820" s="133"/>
      <c r="G820" s="10"/>
      <c r="H820" s="129"/>
      <c r="J820" s="127"/>
      <c r="K820" s="127"/>
      <c r="L820" s="181"/>
      <c r="P820" s="178">
        <f t="shared" si="84"/>
        <v>1</v>
      </c>
      <c r="Q820" s="124">
        <f t="shared" si="85"/>
        <v>1900</v>
      </c>
      <c r="R820" s="124" t="str">
        <f t="shared" si="86"/>
        <v>Jan</v>
      </c>
    </row>
    <row r="821" spans="1:18" x14ac:dyDescent="0.25">
      <c r="A821" s="271"/>
      <c r="D821" s="133"/>
      <c r="G821" s="10"/>
      <c r="H821" s="129"/>
      <c r="P821" s="178">
        <f t="shared" si="84"/>
        <v>1</v>
      </c>
      <c r="Q821" s="124">
        <f t="shared" si="85"/>
        <v>1900</v>
      </c>
      <c r="R821" s="124" t="str">
        <f t="shared" si="86"/>
        <v>Jan</v>
      </c>
    </row>
    <row r="822" spans="1:18" x14ac:dyDescent="0.25">
      <c r="A822" s="271"/>
      <c r="D822" s="133"/>
      <c r="G822" s="10"/>
      <c r="P822" s="178">
        <f t="shared" si="84"/>
        <v>1</v>
      </c>
      <c r="Q822" s="124">
        <f t="shared" si="85"/>
        <v>1900</v>
      </c>
      <c r="R822" s="124" t="str">
        <f t="shared" si="86"/>
        <v>Jan</v>
      </c>
    </row>
    <row r="823" spans="1:18" x14ac:dyDescent="0.25">
      <c r="A823" s="271"/>
      <c r="D823" s="133"/>
      <c r="E823" s="194"/>
      <c r="G823" s="10"/>
      <c r="P823" s="178">
        <f t="shared" si="84"/>
        <v>1</v>
      </c>
      <c r="Q823" s="124">
        <f t="shared" si="85"/>
        <v>1900</v>
      </c>
      <c r="R823" s="124" t="str">
        <f t="shared" si="86"/>
        <v>Jan</v>
      </c>
    </row>
    <row r="824" spans="1:18" x14ac:dyDescent="0.25">
      <c r="A824" s="271"/>
      <c r="D824" s="133"/>
      <c r="G824" s="10"/>
      <c r="P824" s="178">
        <f t="shared" si="84"/>
        <v>1</v>
      </c>
      <c r="Q824" s="124">
        <f t="shared" si="85"/>
        <v>1900</v>
      </c>
      <c r="R824" s="124" t="str">
        <f t="shared" si="86"/>
        <v>Jan</v>
      </c>
    </row>
    <row r="825" spans="1:18" x14ac:dyDescent="0.25">
      <c r="A825" s="271"/>
      <c r="D825" s="133"/>
      <c r="G825" s="10"/>
      <c r="P825" s="178">
        <f t="shared" si="84"/>
        <v>1</v>
      </c>
      <c r="Q825" s="124">
        <f t="shared" si="85"/>
        <v>1900</v>
      </c>
      <c r="R825" s="124" t="str">
        <f t="shared" si="86"/>
        <v>Jan</v>
      </c>
    </row>
    <row r="826" spans="1:18" x14ac:dyDescent="0.25">
      <c r="A826" s="271"/>
      <c r="D826" s="133"/>
      <c r="G826" s="10"/>
      <c r="P826" s="178">
        <f t="shared" ref="P826:P889" si="87">MONTH(E826)</f>
        <v>1</v>
      </c>
      <c r="Q826" s="124">
        <f t="shared" ref="Q826:Q889" si="88">YEAR(E826)</f>
        <v>1900</v>
      </c>
      <c r="R826" s="124" t="str">
        <f t="shared" ref="R826:R889" si="89">CHOOSE(P826,"Jan","Feb","Mar","Apr","May","Jun","Jul","Aug","Sep","Oct","Nov","Dec")</f>
        <v>Jan</v>
      </c>
    </row>
    <row r="827" spans="1:18" x14ac:dyDescent="0.25">
      <c r="A827" s="271"/>
      <c r="D827" s="133"/>
      <c r="F827" s="10"/>
      <c r="G827" s="10"/>
      <c r="M827" s="181"/>
      <c r="N827" s="181"/>
      <c r="O827" s="181"/>
      <c r="P827" s="178">
        <f t="shared" si="87"/>
        <v>1</v>
      </c>
      <c r="Q827" s="124">
        <f t="shared" si="88"/>
        <v>1900</v>
      </c>
      <c r="R827" s="124" t="str">
        <f t="shared" si="89"/>
        <v>Jan</v>
      </c>
    </row>
    <row r="828" spans="1:18" x14ac:dyDescent="0.25">
      <c r="A828" s="271"/>
      <c r="D828" s="133"/>
      <c r="F828" s="10"/>
      <c r="G828" s="10"/>
      <c r="M828" s="181"/>
      <c r="N828" s="181"/>
      <c r="O828" s="181"/>
      <c r="P828" s="178">
        <f t="shared" si="87"/>
        <v>1</v>
      </c>
      <c r="Q828" s="124">
        <f t="shared" si="88"/>
        <v>1900</v>
      </c>
      <c r="R828" s="124" t="str">
        <f t="shared" si="89"/>
        <v>Jan</v>
      </c>
    </row>
    <row r="829" spans="1:18" x14ac:dyDescent="0.25">
      <c r="A829" s="271"/>
      <c r="D829" s="133"/>
      <c r="E829" s="194"/>
      <c r="F829" s="10"/>
      <c r="G829" s="10"/>
      <c r="J829" s="127"/>
      <c r="K829" s="127"/>
      <c r="L829" s="181"/>
      <c r="M829" s="181"/>
      <c r="N829" s="181"/>
      <c r="O829" s="181"/>
      <c r="P829" s="178">
        <f t="shared" si="87"/>
        <v>1</v>
      </c>
      <c r="Q829" s="124">
        <f t="shared" si="88"/>
        <v>1900</v>
      </c>
      <c r="R829" s="124" t="str">
        <f t="shared" si="89"/>
        <v>Jan</v>
      </c>
    </row>
    <row r="830" spans="1:18" x14ac:dyDescent="0.25">
      <c r="A830" s="271"/>
      <c r="D830" s="133"/>
      <c r="E830" s="194"/>
      <c r="F830" s="10"/>
      <c r="G830" s="10"/>
      <c r="H830" s="10"/>
      <c r="J830" s="127"/>
      <c r="K830" s="127"/>
      <c r="L830" s="181"/>
      <c r="M830" s="181"/>
      <c r="N830" s="181"/>
      <c r="O830" s="181"/>
      <c r="P830" s="178">
        <f t="shared" si="87"/>
        <v>1</v>
      </c>
      <c r="Q830" s="124">
        <f t="shared" si="88"/>
        <v>1900</v>
      </c>
      <c r="R830" s="124" t="str">
        <f t="shared" si="89"/>
        <v>Jan</v>
      </c>
    </row>
    <row r="831" spans="1:18" x14ac:dyDescent="0.25">
      <c r="A831" s="271"/>
      <c r="D831" s="133"/>
      <c r="E831" s="194"/>
      <c r="F831" s="10"/>
      <c r="G831" s="10"/>
      <c r="H831" s="10"/>
      <c r="J831" s="127"/>
      <c r="K831" s="127"/>
      <c r="L831" s="181"/>
      <c r="M831" s="181"/>
      <c r="N831" s="181"/>
      <c r="O831" s="181"/>
      <c r="P831" s="178">
        <f t="shared" si="87"/>
        <v>1</v>
      </c>
      <c r="Q831" s="124">
        <f t="shared" si="88"/>
        <v>1900</v>
      </c>
      <c r="R831" s="124" t="str">
        <f t="shared" si="89"/>
        <v>Jan</v>
      </c>
    </row>
    <row r="832" spans="1:18" x14ac:dyDescent="0.25">
      <c r="A832" s="271"/>
      <c r="D832" s="133"/>
      <c r="E832" s="194"/>
      <c r="F832" s="10"/>
      <c r="G832" s="10"/>
      <c r="H832" s="10"/>
      <c r="J832" s="127"/>
      <c r="K832" s="127"/>
      <c r="L832" s="181"/>
      <c r="M832" s="181"/>
      <c r="N832" s="181"/>
      <c r="O832" s="181"/>
      <c r="P832" s="178">
        <f t="shared" si="87"/>
        <v>1</v>
      </c>
      <c r="Q832" s="124">
        <f t="shared" si="88"/>
        <v>1900</v>
      </c>
      <c r="R832" s="124" t="str">
        <f t="shared" si="89"/>
        <v>Jan</v>
      </c>
    </row>
    <row r="833" spans="1:18" x14ac:dyDescent="0.25">
      <c r="A833" s="271"/>
      <c r="D833" s="133"/>
      <c r="E833" s="194"/>
      <c r="F833" s="10"/>
      <c r="G833" s="10"/>
      <c r="H833" s="10"/>
      <c r="J833" s="127"/>
      <c r="K833" s="127"/>
      <c r="L833" s="181"/>
      <c r="M833" s="181"/>
      <c r="N833" s="181"/>
      <c r="O833" s="181"/>
      <c r="P833" s="178">
        <f t="shared" si="87"/>
        <v>1</v>
      </c>
      <c r="Q833" s="124">
        <f t="shared" si="88"/>
        <v>1900</v>
      </c>
      <c r="R833" s="124" t="str">
        <f t="shared" si="89"/>
        <v>Jan</v>
      </c>
    </row>
    <row r="834" spans="1:18" x14ac:dyDescent="0.25">
      <c r="A834" s="271"/>
      <c r="D834" s="133"/>
      <c r="E834" s="194"/>
      <c r="F834" s="10"/>
      <c r="G834" s="10"/>
      <c r="H834" s="10"/>
      <c r="J834" s="127"/>
      <c r="K834" s="127"/>
      <c r="L834" s="181"/>
      <c r="M834" s="181"/>
      <c r="N834" s="181"/>
      <c r="O834" s="181"/>
      <c r="P834" s="178">
        <f t="shared" si="87"/>
        <v>1</v>
      </c>
      <c r="Q834" s="124">
        <f t="shared" si="88"/>
        <v>1900</v>
      </c>
      <c r="R834" s="124" t="str">
        <f t="shared" si="89"/>
        <v>Jan</v>
      </c>
    </row>
    <row r="835" spans="1:18" x14ac:dyDescent="0.25">
      <c r="A835" s="271"/>
      <c r="D835" s="133"/>
      <c r="E835" s="194"/>
      <c r="F835" s="10"/>
      <c r="G835" s="10"/>
      <c r="H835" s="10"/>
      <c r="J835" s="127"/>
      <c r="K835" s="127"/>
      <c r="L835" s="181"/>
      <c r="M835" s="181"/>
      <c r="N835" s="181"/>
      <c r="O835" s="181"/>
      <c r="P835" s="178">
        <f t="shared" si="87"/>
        <v>1</v>
      </c>
      <c r="Q835" s="124">
        <f t="shared" si="88"/>
        <v>1900</v>
      </c>
      <c r="R835" s="124" t="str">
        <f t="shared" si="89"/>
        <v>Jan</v>
      </c>
    </row>
    <row r="836" spans="1:18" x14ac:dyDescent="0.25">
      <c r="A836" s="271"/>
      <c r="D836" s="133"/>
      <c r="E836" s="194"/>
      <c r="F836" s="10"/>
      <c r="G836" s="10"/>
      <c r="H836" s="10"/>
      <c r="J836" s="127"/>
      <c r="K836" s="127"/>
      <c r="L836" s="181"/>
      <c r="M836" s="181"/>
      <c r="N836" s="181"/>
      <c r="O836" s="181"/>
      <c r="P836" s="178">
        <f t="shared" si="87"/>
        <v>1</v>
      </c>
      <c r="Q836" s="124">
        <f t="shared" si="88"/>
        <v>1900</v>
      </c>
      <c r="R836" s="124" t="str">
        <f t="shared" si="89"/>
        <v>Jan</v>
      </c>
    </row>
    <row r="837" spans="1:18" x14ac:dyDescent="0.25">
      <c r="A837" s="271"/>
      <c r="D837" s="133"/>
      <c r="E837" s="194"/>
      <c r="F837" s="10"/>
      <c r="G837" s="10"/>
      <c r="H837" s="10"/>
      <c r="J837" s="127"/>
      <c r="K837" s="127"/>
      <c r="L837" s="181"/>
      <c r="M837" s="181"/>
      <c r="N837" s="181"/>
      <c r="O837" s="181"/>
      <c r="P837" s="178">
        <f t="shared" si="87"/>
        <v>1</v>
      </c>
      <c r="Q837" s="124">
        <f t="shared" si="88"/>
        <v>1900</v>
      </c>
      <c r="R837" s="124" t="str">
        <f t="shared" si="89"/>
        <v>Jan</v>
      </c>
    </row>
    <row r="838" spans="1:18" x14ac:dyDescent="0.25">
      <c r="A838" s="271"/>
      <c r="D838" s="133"/>
      <c r="E838" s="194"/>
      <c r="F838" s="10"/>
      <c r="G838" s="10"/>
      <c r="H838" s="10"/>
      <c r="J838" s="127"/>
      <c r="K838" s="127"/>
      <c r="L838" s="181"/>
      <c r="M838" s="181"/>
      <c r="N838" s="181"/>
      <c r="O838" s="181"/>
      <c r="P838" s="178">
        <f t="shared" si="87"/>
        <v>1</v>
      </c>
      <c r="Q838" s="124">
        <f t="shared" si="88"/>
        <v>1900</v>
      </c>
      <c r="R838" s="124" t="str">
        <f t="shared" si="89"/>
        <v>Jan</v>
      </c>
    </row>
    <row r="839" spans="1:18" x14ac:dyDescent="0.25">
      <c r="A839" s="271"/>
      <c r="D839" s="133"/>
      <c r="E839" s="194"/>
      <c r="F839" s="10"/>
      <c r="G839" s="10"/>
      <c r="H839" s="10"/>
      <c r="J839" s="127"/>
      <c r="K839" s="127"/>
      <c r="L839" s="181"/>
      <c r="M839" s="181"/>
      <c r="N839" s="181"/>
      <c r="O839" s="181"/>
      <c r="P839" s="178">
        <f t="shared" si="87"/>
        <v>1</v>
      </c>
      <c r="Q839" s="124">
        <f t="shared" si="88"/>
        <v>1900</v>
      </c>
      <c r="R839" s="124" t="str">
        <f t="shared" si="89"/>
        <v>Jan</v>
      </c>
    </row>
    <row r="840" spans="1:18" x14ac:dyDescent="0.25">
      <c r="A840" s="271"/>
      <c r="D840" s="133"/>
      <c r="E840" s="194"/>
      <c r="F840" s="10"/>
      <c r="G840" s="10"/>
      <c r="H840" s="10"/>
      <c r="J840" s="127"/>
      <c r="K840" s="127"/>
      <c r="L840" s="181"/>
      <c r="M840" s="181"/>
      <c r="N840" s="181"/>
      <c r="O840" s="181"/>
      <c r="P840" s="178">
        <f t="shared" si="87"/>
        <v>1</v>
      </c>
      <c r="Q840" s="124">
        <f t="shared" si="88"/>
        <v>1900</v>
      </c>
      <c r="R840" s="124" t="str">
        <f t="shared" si="89"/>
        <v>Jan</v>
      </c>
    </row>
    <row r="841" spans="1:18" x14ac:dyDescent="0.25">
      <c r="A841" s="271"/>
      <c r="D841" s="133"/>
      <c r="E841" s="194"/>
      <c r="F841" s="10"/>
      <c r="G841" s="10"/>
      <c r="H841" s="10"/>
      <c r="J841" s="127"/>
      <c r="K841" s="127"/>
      <c r="L841" s="181"/>
      <c r="M841" s="181"/>
      <c r="N841" s="181"/>
      <c r="O841" s="181"/>
      <c r="P841" s="178">
        <f t="shared" si="87"/>
        <v>1</v>
      </c>
      <c r="Q841" s="124">
        <f t="shared" si="88"/>
        <v>1900</v>
      </c>
      <c r="R841" s="124" t="str">
        <f t="shared" si="89"/>
        <v>Jan</v>
      </c>
    </row>
    <row r="842" spans="1:18" x14ac:dyDescent="0.25">
      <c r="A842" s="271"/>
      <c r="D842" s="133"/>
      <c r="E842" s="194"/>
      <c r="F842" s="10"/>
      <c r="G842" s="10"/>
      <c r="H842" s="10"/>
      <c r="J842" s="127"/>
      <c r="K842" s="127"/>
      <c r="L842" s="181"/>
      <c r="M842" s="181"/>
      <c r="N842" s="181"/>
      <c r="O842" s="181"/>
      <c r="P842" s="178">
        <f t="shared" si="87"/>
        <v>1</v>
      </c>
      <c r="Q842" s="124">
        <f t="shared" si="88"/>
        <v>1900</v>
      </c>
      <c r="R842" s="124" t="str">
        <f t="shared" si="89"/>
        <v>Jan</v>
      </c>
    </row>
    <row r="843" spans="1:18" x14ac:dyDescent="0.25">
      <c r="A843" s="271"/>
      <c r="D843" s="133"/>
      <c r="E843" s="194"/>
      <c r="F843" s="10"/>
      <c r="G843" s="10"/>
      <c r="H843" s="10"/>
      <c r="J843" s="127"/>
      <c r="K843" s="127"/>
      <c r="L843" s="181"/>
      <c r="M843" s="181"/>
      <c r="N843" s="181"/>
      <c r="O843" s="181"/>
      <c r="P843" s="178">
        <f t="shared" si="87"/>
        <v>1</v>
      </c>
      <c r="Q843" s="124">
        <f t="shared" si="88"/>
        <v>1900</v>
      </c>
      <c r="R843" s="124" t="str">
        <f t="shared" si="89"/>
        <v>Jan</v>
      </c>
    </row>
    <row r="844" spans="1:18" x14ac:dyDescent="0.25">
      <c r="A844" s="271"/>
      <c r="D844" s="133"/>
      <c r="E844" s="194"/>
      <c r="F844" s="10"/>
      <c r="G844" s="10"/>
      <c r="H844" s="10"/>
      <c r="J844" s="127"/>
      <c r="K844" s="127"/>
      <c r="L844" s="181"/>
      <c r="M844" s="181"/>
      <c r="N844" s="181"/>
      <c r="O844" s="181"/>
      <c r="P844" s="178">
        <f t="shared" si="87"/>
        <v>1</v>
      </c>
      <c r="Q844" s="124">
        <f t="shared" si="88"/>
        <v>1900</v>
      </c>
      <c r="R844" s="124" t="str">
        <f t="shared" si="89"/>
        <v>Jan</v>
      </c>
    </row>
    <row r="845" spans="1:18" x14ac:dyDescent="0.25">
      <c r="A845" s="271"/>
      <c r="D845" s="133"/>
      <c r="E845" s="194"/>
      <c r="F845" s="10"/>
      <c r="G845" s="10"/>
      <c r="H845" s="10"/>
      <c r="J845" s="127"/>
      <c r="K845" s="127"/>
      <c r="L845" s="181"/>
      <c r="M845" s="181"/>
      <c r="N845" s="181"/>
      <c r="O845" s="181"/>
      <c r="P845" s="178">
        <f t="shared" si="87"/>
        <v>1</v>
      </c>
      <c r="Q845" s="124">
        <f t="shared" si="88"/>
        <v>1900</v>
      </c>
      <c r="R845" s="124" t="str">
        <f t="shared" si="89"/>
        <v>Jan</v>
      </c>
    </row>
    <row r="846" spans="1:18" x14ac:dyDescent="0.25">
      <c r="A846" s="271"/>
      <c r="D846" s="133"/>
      <c r="E846" s="194"/>
      <c r="F846" s="10"/>
      <c r="G846" s="10"/>
      <c r="H846" s="10"/>
      <c r="J846" s="127"/>
      <c r="K846" s="127"/>
      <c r="L846" s="181"/>
      <c r="M846" s="181"/>
      <c r="N846" s="181"/>
      <c r="O846" s="181"/>
      <c r="P846" s="178">
        <f t="shared" si="87"/>
        <v>1</v>
      </c>
      <c r="Q846" s="124">
        <f t="shared" si="88"/>
        <v>1900</v>
      </c>
      <c r="R846" s="124" t="str">
        <f t="shared" si="89"/>
        <v>Jan</v>
      </c>
    </row>
    <row r="847" spans="1:18" x14ac:dyDescent="0.25">
      <c r="A847" s="271"/>
      <c r="D847" s="125"/>
      <c r="E847" s="194"/>
      <c r="F847" s="10"/>
      <c r="G847" s="10"/>
      <c r="H847" s="10"/>
      <c r="J847" s="127"/>
      <c r="K847" s="127"/>
      <c r="L847" s="181"/>
      <c r="M847" s="181"/>
      <c r="N847" s="181"/>
      <c r="O847" s="181"/>
      <c r="P847" s="178">
        <f t="shared" si="87"/>
        <v>1</v>
      </c>
      <c r="Q847" s="124">
        <f t="shared" si="88"/>
        <v>1900</v>
      </c>
      <c r="R847" s="124" t="str">
        <f t="shared" si="89"/>
        <v>Jan</v>
      </c>
    </row>
    <row r="848" spans="1:18" x14ac:dyDescent="0.25">
      <c r="A848" s="271"/>
      <c r="D848" s="126"/>
      <c r="E848" s="194"/>
      <c r="F848" s="10"/>
      <c r="G848" s="10"/>
      <c r="H848" s="10"/>
      <c r="J848" s="127"/>
      <c r="K848" s="127"/>
      <c r="L848" s="181"/>
      <c r="M848" s="181"/>
      <c r="N848" s="181"/>
      <c r="O848" s="181"/>
      <c r="P848" s="178">
        <f t="shared" si="87"/>
        <v>1</v>
      </c>
      <c r="Q848" s="124">
        <f t="shared" si="88"/>
        <v>1900</v>
      </c>
      <c r="R848" s="124" t="str">
        <f t="shared" si="89"/>
        <v>Jan</v>
      </c>
    </row>
    <row r="849" spans="1:18" x14ac:dyDescent="0.25">
      <c r="A849" s="271"/>
      <c r="D849" s="125"/>
      <c r="E849" s="194"/>
      <c r="F849" s="10"/>
      <c r="G849" s="10"/>
      <c r="H849" s="10"/>
      <c r="J849" s="12"/>
      <c r="K849" s="12"/>
      <c r="L849" s="181"/>
      <c r="M849" s="181"/>
      <c r="N849" s="181"/>
      <c r="O849" s="181"/>
      <c r="P849" s="178">
        <f t="shared" si="87"/>
        <v>1</v>
      </c>
      <c r="Q849" s="124">
        <f t="shared" si="88"/>
        <v>1900</v>
      </c>
      <c r="R849" s="124" t="str">
        <f t="shared" si="89"/>
        <v>Jan</v>
      </c>
    </row>
    <row r="850" spans="1:18" x14ac:dyDescent="0.25">
      <c r="A850" s="271"/>
      <c r="D850" s="125"/>
      <c r="E850" s="194"/>
      <c r="F850" s="10"/>
      <c r="G850" s="10"/>
      <c r="J850" s="12"/>
      <c r="K850" s="12"/>
      <c r="L850" s="181"/>
      <c r="M850" s="181"/>
      <c r="N850" s="181"/>
      <c r="O850" s="181"/>
      <c r="P850" s="178">
        <f t="shared" si="87"/>
        <v>1</v>
      </c>
      <c r="Q850" s="124">
        <f t="shared" si="88"/>
        <v>1900</v>
      </c>
      <c r="R850" s="124" t="str">
        <f t="shared" si="89"/>
        <v>Jan</v>
      </c>
    </row>
    <row r="851" spans="1:18" x14ac:dyDescent="0.25">
      <c r="A851" s="271"/>
      <c r="D851" s="125"/>
      <c r="E851" s="194"/>
      <c r="F851" s="10"/>
      <c r="G851" s="10"/>
      <c r="J851" s="12"/>
      <c r="K851" s="12"/>
      <c r="L851" s="181"/>
      <c r="M851" s="181"/>
      <c r="N851" s="181"/>
      <c r="O851" s="181"/>
      <c r="P851" s="178">
        <f t="shared" si="87"/>
        <v>1</v>
      </c>
      <c r="Q851" s="124">
        <f t="shared" si="88"/>
        <v>1900</v>
      </c>
      <c r="R851" s="124" t="str">
        <f t="shared" si="89"/>
        <v>Jan</v>
      </c>
    </row>
    <row r="852" spans="1:18" x14ac:dyDescent="0.25">
      <c r="A852" s="271"/>
      <c r="D852" s="125"/>
      <c r="E852" s="194"/>
      <c r="F852" s="10"/>
      <c r="G852" s="10"/>
      <c r="J852" s="12"/>
      <c r="K852" s="12"/>
      <c r="L852" s="181"/>
      <c r="M852" s="181"/>
      <c r="N852" s="181"/>
      <c r="O852" s="181"/>
      <c r="P852" s="178">
        <f t="shared" si="87"/>
        <v>1</v>
      </c>
      <c r="Q852" s="124">
        <f t="shared" si="88"/>
        <v>1900</v>
      </c>
      <c r="R852" s="124" t="str">
        <f t="shared" si="89"/>
        <v>Jan</v>
      </c>
    </row>
    <row r="853" spans="1:18" x14ac:dyDescent="0.25">
      <c r="A853" s="271"/>
      <c r="D853" s="126"/>
      <c r="E853" s="194"/>
      <c r="F853" s="10"/>
      <c r="G853" s="10"/>
      <c r="J853" s="12"/>
      <c r="K853" s="12"/>
      <c r="L853" s="181"/>
      <c r="M853" s="181"/>
      <c r="N853" s="181"/>
      <c r="O853" s="181"/>
      <c r="P853" s="178">
        <f t="shared" si="87"/>
        <v>1</v>
      </c>
      <c r="Q853" s="124">
        <f t="shared" si="88"/>
        <v>1900</v>
      </c>
      <c r="R853" s="124" t="str">
        <f t="shared" si="89"/>
        <v>Jan</v>
      </c>
    </row>
    <row r="854" spans="1:18" x14ac:dyDescent="0.25">
      <c r="A854" s="271"/>
      <c r="D854" s="126"/>
      <c r="E854" s="194"/>
      <c r="F854" s="10"/>
      <c r="G854" s="10"/>
      <c r="J854" s="12"/>
      <c r="K854" s="12"/>
      <c r="L854" s="181"/>
      <c r="M854" s="181"/>
      <c r="N854" s="181"/>
      <c r="O854" s="181"/>
      <c r="P854" s="178">
        <f t="shared" si="87"/>
        <v>1</v>
      </c>
      <c r="Q854" s="124">
        <f t="shared" si="88"/>
        <v>1900</v>
      </c>
      <c r="R854" s="124" t="str">
        <f t="shared" si="89"/>
        <v>Jan</v>
      </c>
    </row>
    <row r="855" spans="1:18" x14ac:dyDescent="0.25">
      <c r="A855" s="271"/>
      <c r="D855" s="126"/>
      <c r="E855" s="194"/>
      <c r="F855" s="10"/>
      <c r="G855" s="10"/>
      <c r="J855" s="12"/>
      <c r="K855" s="12"/>
      <c r="L855" s="181"/>
      <c r="M855" s="181"/>
      <c r="N855" s="181"/>
      <c r="O855" s="181"/>
      <c r="P855" s="178">
        <f t="shared" si="87"/>
        <v>1</v>
      </c>
      <c r="Q855" s="124">
        <f t="shared" si="88"/>
        <v>1900</v>
      </c>
      <c r="R855" s="124" t="str">
        <f t="shared" si="89"/>
        <v>Jan</v>
      </c>
    </row>
    <row r="856" spans="1:18" x14ac:dyDescent="0.25">
      <c r="A856" s="271"/>
      <c r="D856" s="126"/>
      <c r="E856" s="194"/>
      <c r="F856" s="10"/>
      <c r="G856" s="10"/>
      <c r="J856" s="12"/>
      <c r="K856" s="12"/>
      <c r="L856" s="181"/>
      <c r="M856" s="181"/>
      <c r="N856" s="181"/>
      <c r="O856" s="181"/>
      <c r="P856" s="178">
        <f t="shared" si="87"/>
        <v>1</v>
      </c>
      <c r="Q856" s="124">
        <f t="shared" si="88"/>
        <v>1900</v>
      </c>
      <c r="R856" s="124" t="str">
        <f t="shared" si="89"/>
        <v>Jan</v>
      </c>
    </row>
    <row r="857" spans="1:18" x14ac:dyDescent="0.25">
      <c r="A857" s="271"/>
      <c r="D857" s="126"/>
      <c r="E857" s="194"/>
      <c r="F857" s="10"/>
      <c r="G857" s="10"/>
      <c r="J857" s="12"/>
      <c r="K857" s="12"/>
      <c r="L857" s="181"/>
      <c r="M857" s="181"/>
      <c r="N857" s="181"/>
      <c r="O857" s="181"/>
      <c r="P857" s="178">
        <f t="shared" si="87"/>
        <v>1</v>
      </c>
      <c r="Q857" s="124">
        <f t="shared" si="88"/>
        <v>1900</v>
      </c>
      <c r="R857" s="124" t="str">
        <f t="shared" si="89"/>
        <v>Jan</v>
      </c>
    </row>
    <row r="858" spans="1:18" x14ac:dyDescent="0.25">
      <c r="A858" s="271"/>
      <c r="D858" s="126"/>
      <c r="E858" s="194"/>
      <c r="F858" s="10"/>
      <c r="G858" s="10"/>
      <c r="J858" s="12"/>
      <c r="K858" s="12"/>
      <c r="L858" s="181"/>
      <c r="M858" s="181"/>
      <c r="N858" s="181"/>
      <c r="O858" s="181"/>
      <c r="P858" s="178">
        <f t="shared" si="87"/>
        <v>1</v>
      </c>
      <c r="Q858" s="124">
        <f t="shared" si="88"/>
        <v>1900</v>
      </c>
      <c r="R858" s="124" t="str">
        <f t="shared" si="89"/>
        <v>Jan</v>
      </c>
    </row>
    <row r="859" spans="1:18" x14ac:dyDescent="0.25">
      <c r="A859" s="271"/>
      <c r="D859" s="126"/>
      <c r="E859" s="194"/>
      <c r="F859" s="10"/>
      <c r="G859" s="10"/>
      <c r="J859" s="12"/>
      <c r="K859" s="12"/>
      <c r="L859" s="181"/>
      <c r="M859" s="181"/>
      <c r="N859" s="181"/>
      <c r="O859" s="181"/>
      <c r="P859" s="178">
        <f t="shared" si="87"/>
        <v>1</v>
      </c>
      <c r="Q859" s="124">
        <f t="shared" si="88"/>
        <v>1900</v>
      </c>
      <c r="R859" s="124" t="str">
        <f t="shared" si="89"/>
        <v>Jan</v>
      </c>
    </row>
    <row r="860" spans="1:18" x14ac:dyDescent="0.25">
      <c r="A860" s="271"/>
      <c r="D860" s="126"/>
      <c r="E860" s="194"/>
      <c r="F860" s="10"/>
      <c r="G860" s="10"/>
      <c r="J860" s="12"/>
      <c r="K860" s="12"/>
      <c r="L860" s="181"/>
      <c r="M860" s="181"/>
      <c r="N860" s="181"/>
      <c r="O860" s="181"/>
      <c r="P860" s="178">
        <f t="shared" si="87"/>
        <v>1</v>
      </c>
      <c r="Q860" s="124">
        <f t="shared" si="88"/>
        <v>1900</v>
      </c>
      <c r="R860" s="124" t="str">
        <f t="shared" si="89"/>
        <v>Jan</v>
      </c>
    </row>
    <row r="861" spans="1:18" x14ac:dyDescent="0.25">
      <c r="A861" s="271"/>
      <c r="D861" s="126"/>
      <c r="E861" s="194"/>
      <c r="F861" s="10"/>
      <c r="G861" s="10"/>
      <c r="J861" s="12"/>
      <c r="K861" s="12"/>
      <c r="L861" s="181"/>
      <c r="M861" s="181"/>
      <c r="N861" s="181"/>
      <c r="O861" s="181"/>
      <c r="P861" s="178">
        <f t="shared" si="87"/>
        <v>1</v>
      </c>
      <c r="Q861" s="124">
        <f t="shared" si="88"/>
        <v>1900</v>
      </c>
      <c r="R861" s="124" t="str">
        <f t="shared" si="89"/>
        <v>Jan</v>
      </c>
    </row>
    <row r="862" spans="1:18" x14ac:dyDescent="0.25">
      <c r="A862" s="271"/>
      <c r="D862" s="133"/>
      <c r="F862" s="10"/>
      <c r="G862" s="10"/>
      <c r="J862" s="12"/>
      <c r="K862" s="12"/>
      <c r="L862" s="181"/>
      <c r="M862" s="181"/>
      <c r="N862" s="181"/>
      <c r="O862" s="181"/>
      <c r="P862" s="178">
        <f t="shared" si="87"/>
        <v>1</v>
      </c>
      <c r="Q862" s="124">
        <f t="shared" si="88"/>
        <v>1900</v>
      </c>
      <c r="R862" s="124" t="str">
        <f t="shared" si="89"/>
        <v>Jan</v>
      </c>
    </row>
    <row r="863" spans="1:18" x14ac:dyDescent="0.25">
      <c r="A863" s="271"/>
      <c r="D863" s="126"/>
      <c r="E863" s="194"/>
      <c r="F863" s="10"/>
      <c r="G863" s="10"/>
      <c r="J863" s="12"/>
      <c r="K863" s="12"/>
      <c r="L863" s="181"/>
      <c r="M863" s="181"/>
      <c r="N863" s="181"/>
      <c r="O863" s="181"/>
      <c r="P863" s="178">
        <f t="shared" si="87"/>
        <v>1</v>
      </c>
      <c r="Q863" s="124">
        <f t="shared" si="88"/>
        <v>1900</v>
      </c>
      <c r="R863" s="124" t="str">
        <f t="shared" si="89"/>
        <v>Jan</v>
      </c>
    </row>
    <row r="864" spans="1:18" x14ac:dyDescent="0.25">
      <c r="A864" s="271"/>
      <c r="D864" s="126"/>
      <c r="E864" s="194"/>
      <c r="F864" s="10"/>
      <c r="G864" s="10"/>
      <c r="J864" s="12"/>
      <c r="K864" s="12"/>
      <c r="L864" s="181"/>
      <c r="M864" s="181"/>
      <c r="N864" s="181"/>
      <c r="O864" s="181"/>
      <c r="P864" s="178">
        <f t="shared" si="87"/>
        <v>1</v>
      </c>
      <c r="Q864" s="124">
        <f t="shared" si="88"/>
        <v>1900</v>
      </c>
      <c r="R864" s="124" t="str">
        <f t="shared" si="89"/>
        <v>Jan</v>
      </c>
    </row>
    <row r="865" spans="1:18" x14ac:dyDescent="0.25">
      <c r="A865" s="271"/>
      <c r="D865" s="126"/>
      <c r="E865" s="194"/>
      <c r="F865" s="10"/>
      <c r="G865" s="10"/>
      <c r="J865" s="12"/>
      <c r="K865" s="12"/>
      <c r="L865" s="181"/>
      <c r="M865" s="181"/>
      <c r="N865" s="181"/>
      <c r="O865" s="181"/>
      <c r="P865" s="178">
        <f t="shared" si="87"/>
        <v>1</v>
      </c>
      <c r="Q865" s="124">
        <f t="shared" si="88"/>
        <v>1900</v>
      </c>
      <c r="R865" s="124" t="str">
        <f t="shared" si="89"/>
        <v>Jan</v>
      </c>
    </row>
    <row r="866" spans="1:18" x14ac:dyDescent="0.25">
      <c r="A866" s="271"/>
      <c r="D866" s="126"/>
      <c r="E866" s="194"/>
      <c r="F866" s="10"/>
      <c r="G866" s="10"/>
      <c r="J866" s="12"/>
      <c r="K866" s="12"/>
      <c r="L866" s="181"/>
      <c r="M866" s="181"/>
      <c r="N866" s="181"/>
      <c r="O866" s="181"/>
      <c r="P866" s="178">
        <f t="shared" si="87"/>
        <v>1</v>
      </c>
      <c r="Q866" s="124">
        <f t="shared" si="88"/>
        <v>1900</v>
      </c>
      <c r="R866" s="124" t="str">
        <f t="shared" si="89"/>
        <v>Jan</v>
      </c>
    </row>
    <row r="867" spans="1:18" x14ac:dyDescent="0.25">
      <c r="A867" s="271"/>
      <c r="D867" s="126"/>
      <c r="E867" s="194"/>
      <c r="F867" s="10"/>
      <c r="G867" s="10"/>
      <c r="J867" s="12"/>
      <c r="K867" s="12"/>
      <c r="L867" s="181"/>
      <c r="M867" s="181"/>
      <c r="N867" s="181"/>
      <c r="O867" s="181"/>
      <c r="P867" s="178">
        <f t="shared" si="87"/>
        <v>1</v>
      </c>
      <c r="Q867" s="124">
        <f t="shared" si="88"/>
        <v>1900</v>
      </c>
      <c r="R867" s="124" t="str">
        <f t="shared" si="89"/>
        <v>Jan</v>
      </c>
    </row>
    <row r="868" spans="1:18" x14ac:dyDescent="0.25">
      <c r="A868" s="271"/>
      <c r="D868" s="126"/>
      <c r="E868" s="194"/>
      <c r="F868" s="10"/>
      <c r="G868" s="10"/>
      <c r="J868" s="12"/>
      <c r="K868" s="12"/>
      <c r="L868" s="181"/>
      <c r="M868" s="181"/>
      <c r="N868" s="181"/>
      <c r="O868" s="181"/>
      <c r="P868" s="178">
        <f t="shared" si="87"/>
        <v>1</v>
      </c>
      <c r="Q868" s="124">
        <f t="shared" si="88"/>
        <v>1900</v>
      </c>
      <c r="R868" s="124" t="str">
        <f t="shared" si="89"/>
        <v>Jan</v>
      </c>
    </row>
    <row r="869" spans="1:18" x14ac:dyDescent="0.25">
      <c r="A869" s="271"/>
      <c r="D869" s="126"/>
      <c r="E869" s="194"/>
      <c r="F869" s="10"/>
      <c r="G869" s="10"/>
      <c r="J869" s="12"/>
      <c r="K869" s="12"/>
      <c r="L869" s="181"/>
      <c r="M869" s="181"/>
      <c r="N869" s="181"/>
      <c r="O869" s="181"/>
      <c r="P869" s="178">
        <f t="shared" si="87"/>
        <v>1</v>
      </c>
      <c r="Q869" s="124">
        <f t="shared" si="88"/>
        <v>1900</v>
      </c>
      <c r="R869" s="124" t="str">
        <f t="shared" si="89"/>
        <v>Jan</v>
      </c>
    </row>
    <row r="870" spans="1:18" x14ac:dyDescent="0.25">
      <c r="A870" s="271"/>
      <c r="D870" s="126"/>
      <c r="E870" s="194"/>
      <c r="F870" s="10"/>
      <c r="G870" s="10"/>
      <c r="J870" s="12"/>
      <c r="K870" s="12"/>
      <c r="L870" s="181"/>
      <c r="M870" s="181"/>
      <c r="N870" s="181"/>
      <c r="O870" s="181"/>
      <c r="P870" s="178">
        <f t="shared" si="87"/>
        <v>1</v>
      </c>
      <c r="Q870" s="124">
        <f t="shared" si="88"/>
        <v>1900</v>
      </c>
      <c r="R870" s="124" t="str">
        <f t="shared" si="89"/>
        <v>Jan</v>
      </c>
    </row>
    <row r="871" spans="1:18" x14ac:dyDescent="0.25">
      <c r="A871" s="271"/>
      <c r="D871" s="125"/>
      <c r="E871" s="194"/>
      <c r="F871" s="10"/>
      <c r="G871" s="10"/>
      <c r="J871" s="12"/>
      <c r="K871" s="12"/>
      <c r="L871" s="181"/>
      <c r="P871" s="178">
        <f t="shared" si="87"/>
        <v>1</v>
      </c>
      <c r="Q871" s="124">
        <f t="shared" si="88"/>
        <v>1900</v>
      </c>
      <c r="R871" s="124" t="str">
        <f t="shared" si="89"/>
        <v>Jan</v>
      </c>
    </row>
    <row r="872" spans="1:18" x14ac:dyDescent="0.25">
      <c r="A872" s="271"/>
      <c r="D872" s="125"/>
      <c r="E872" s="194"/>
      <c r="F872" s="10"/>
      <c r="G872" s="10"/>
      <c r="J872" s="12"/>
      <c r="K872" s="12"/>
      <c r="L872" s="181"/>
      <c r="M872" s="181"/>
      <c r="N872" s="181"/>
      <c r="O872" s="181"/>
      <c r="P872" s="178">
        <f t="shared" si="87"/>
        <v>1</v>
      </c>
      <c r="Q872" s="124">
        <f t="shared" si="88"/>
        <v>1900</v>
      </c>
      <c r="R872" s="124" t="str">
        <f t="shared" si="89"/>
        <v>Jan</v>
      </c>
    </row>
    <row r="873" spans="1:18" x14ac:dyDescent="0.25">
      <c r="A873" s="271"/>
      <c r="D873" s="125"/>
      <c r="E873" s="194"/>
      <c r="F873" s="10"/>
      <c r="G873" s="10"/>
      <c r="M873" s="181"/>
      <c r="N873" s="181"/>
      <c r="O873" s="181"/>
      <c r="P873" s="178">
        <f t="shared" si="87"/>
        <v>1</v>
      </c>
      <c r="Q873" s="124">
        <f t="shared" si="88"/>
        <v>1900</v>
      </c>
      <c r="R873" s="124" t="str">
        <f t="shared" si="89"/>
        <v>Jan</v>
      </c>
    </row>
    <row r="874" spans="1:18" x14ac:dyDescent="0.25">
      <c r="A874" s="271"/>
      <c r="D874" s="125"/>
      <c r="E874" s="194"/>
      <c r="F874" s="10"/>
      <c r="G874" s="10"/>
      <c r="I874" s="12"/>
      <c r="J874" s="12"/>
      <c r="K874" s="12"/>
      <c r="L874" s="181"/>
      <c r="M874" s="181"/>
      <c r="N874" s="181"/>
      <c r="O874" s="181"/>
      <c r="P874" s="178">
        <f t="shared" si="87"/>
        <v>1</v>
      </c>
      <c r="Q874" s="124">
        <f t="shared" si="88"/>
        <v>1900</v>
      </c>
      <c r="R874" s="124" t="str">
        <f t="shared" si="89"/>
        <v>Jan</v>
      </c>
    </row>
    <row r="875" spans="1:18" x14ac:dyDescent="0.25">
      <c r="A875" s="271"/>
      <c r="D875" s="125"/>
      <c r="E875" s="194"/>
      <c r="G875" s="10"/>
      <c r="I875" s="12"/>
      <c r="J875" s="12"/>
      <c r="K875" s="12"/>
      <c r="L875" s="181"/>
      <c r="M875" s="181"/>
      <c r="N875" s="181"/>
      <c r="O875" s="181"/>
      <c r="P875" s="178">
        <f t="shared" si="87"/>
        <v>1</v>
      </c>
      <c r="Q875" s="124">
        <f t="shared" si="88"/>
        <v>1900</v>
      </c>
      <c r="R875" s="124" t="str">
        <f t="shared" si="89"/>
        <v>Jan</v>
      </c>
    </row>
    <row r="876" spans="1:18" x14ac:dyDescent="0.25">
      <c r="A876" s="271"/>
      <c r="D876" s="125"/>
      <c r="E876" s="194"/>
      <c r="F876" s="10"/>
      <c r="G876" s="10"/>
      <c r="I876" s="12"/>
      <c r="J876" s="12"/>
      <c r="K876" s="12"/>
      <c r="L876" s="181"/>
      <c r="M876" s="181"/>
      <c r="N876" s="181"/>
      <c r="O876" s="181"/>
      <c r="P876" s="178">
        <f t="shared" si="87"/>
        <v>1</v>
      </c>
      <c r="Q876" s="124">
        <f t="shared" si="88"/>
        <v>1900</v>
      </c>
      <c r="R876" s="124" t="str">
        <f t="shared" si="89"/>
        <v>Jan</v>
      </c>
    </row>
    <row r="877" spans="1:18" x14ac:dyDescent="0.25">
      <c r="A877" s="271"/>
      <c r="D877" s="125"/>
      <c r="E877" s="194"/>
      <c r="F877" s="10"/>
      <c r="G877" s="10"/>
      <c r="I877" s="12"/>
      <c r="J877" s="12"/>
      <c r="K877" s="12"/>
      <c r="L877" s="181"/>
      <c r="M877" s="181"/>
      <c r="N877" s="181"/>
      <c r="O877" s="181"/>
      <c r="P877" s="178">
        <f t="shared" si="87"/>
        <v>1</v>
      </c>
      <c r="Q877" s="124">
        <f t="shared" si="88"/>
        <v>1900</v>
      </c>
      <c r="R877" s="124" t="str">
        <f t="shared" si="89"/>
        <v>Jan</v>
      </c>
    </row>
    <row r="878" spans="1:18" x14ac:dyDescent="0.25">
      <c r="A878" s="271"/>
      <c r="D878" s="125"/>
      <c r="E878" s="194"/>
      <c r="F878" s="10"/>
      <c r="G878" s="10"/>
      <c r="I878" s="12"/>
      <c r="J878" s="12"/>
      <c r="K878" s="12"/>
      <c r="L878" s="181"/>
      <c r="M878" s="181"/>
      <c r="N878" s="181"/>
      <c r="O878" s="181"/>
      <c r="P878" s="178">
        <f t="shared" si="87"/>
        <v>1</v>
      </c>
      <c r="Q878" s="124">
        <f t="shared" si="88"/>
        <v>1900</v>
      </c>
      <c r="R878" s="124" t="str">
        <f t="shared" si="89"/>
        <v>Jan</v>
      </c>
    </row>
    <row r="879" spans="1:18" x14ac:dyDescent="0.25">
      <c r="A879" s="271"/>
      <c r="D879" s="125"/>
      <c r="E879" s="194"/>
      <c r="F879" s="10"/>
      <c r="G879" s="10"/>
      <c r="I879" s="12"/>
      <c r="J879" s="12"/>
      <c r="K879" s="12"/>
      <c r="L879" s="181"/>
      <c r="M879" s="181"/>
      <c r="N879" s="181"/>
      <c r="O879" s="181"/>
      <c r="P879" s="178">
        <f t="shared" si="87"/>
        <v>1</v>
      </c>
      <c r="Q879" s="124">
        <f t="shared" si="88"/>
        <v>1900</v>
      </c>
      <c r="R879" s="124" t="str">
        <f t="shared" si="89"/>
        <v>Jan</v>
      </c>
    </row>
    <row r="880" spans="1:18" x14ac:dyDescent="0.25">
      <c r="A880" s="271"/>
      <c r="D880" s="125"/>
      <c r="E880" s="194"/>
      <c r="F880" s="10"/>
      <c r="G880" s="10"/>
      <c r="I880" s="12"/>
      <c r="J880" s="12"/>
      <c r="K880" s="12"/>
      <c r="L880" s="181"/>
      <c r="M880" s="181"/>
      <c r="N880" s="181"/>
      <c r="O880" s="181"/>
      <c r="P880" s="178">
        <f t="shared" si="87"/>
        <v>1</v>
      </c>
      <c r="Q880" s="124">
        <f t="shared" si="88"/>
        <v>1900</v>
      </c>
      <c r="R880" s="124" t="str">
        <f t="shared" si="89"/>
        <v>Jan</v>
      </c>
    </row>
    <row r="881" spans="1:18" x14ac:dyDescent="0.25">
      <c r="A881" s="271"/>
      <c r="D881" s="125"/>
      <c r="E881" s="194"/>
      <c r="F881" s="10"/>
      <c r="G881" s="10"/>
      <c r="I881" s="12"/>
      <c r="J881" s="12"/>
      <c r="K881" s="12"/>
      <c r="L881" s="181"/>
      <c r="M881" s="181"/>
      <c r="N881" s="181"/>
      <c r="O881" s="181"/>
      <c r="P881" s="178">
        <f t="shared" si="87"/>
        <v>1</v>
      </c>
      <c r="Q881" s="124">
        <f t="shared" si="88"/>
        <v>1900</v>
      </c>
      <c r="R881" s="124" t="str">
        <f t="shared" si="89"/>
        <v>Jan</v>
      </c>
    </row>
    <row r="882" spans="1:18" x14ac:dyDescent="0.25">
      <c r="A882" s="271"/>
      <c r="D882" s="125"/>
      <c r="E882" s="194"/>
      <c r="F882" s="10"/>
      <c r="G882" s="10"/>
      <c r="I882" s="12"/>
      <c r="J882" s="12"/>
      <c r="K882" s="12"/>
      <c r="L882" s="181"/>
      <c r="M882" s="181"/>
      <c r="N882" s="181"/>
      <c r="O882" s="181"/>
      <c r="P882" s="178">
        <f t="shared" si="87"/>
        <v>1</v>
      </c>
      <c r="Q882" s="124">
        <f t="shared" si="88"/>
        <v>1900</v>
      </c>
      <c r="R882" s="124" t="str">
        <f t="shared" si="89"/>
        <v>Jan</v>
      </c>
    </row>
    <row r="883" spans="1:18" x14ac:dyDescent="0.25">
      <c r="A883" s="271"/>
      <c r="D883" s="125"/>
      <c r="E883" s="194"/>
      <c r="F883" s="10"/>
      <c r="G883" s="10"/>
      <c r="I883" s="12"/>
      <c r="J883" s="12"/>
      <c r="K883" s="12"/>
      <c r="L883" s="181"/>
      <c r="M883" s="181"/>
      <c r="N883" s="181"/>
      <c r="O883" s="181"/>
      <c r="P883" s="178">
        <f t="shared" si="87"/>
        <v>1</v>
      </c>
      <c r="Q883" s="124">
        <f t="shared" si="88"/>
        <v>1900</v>
      </c>
      <c r="R883" s="124" t="str">
        <f t="shared" si="89"/>
        <v>Jan</v>
      </c>
    </row>
    <row r="884" spans="1:18" x14ac:dyDescent="0.25">
      <c r="A884" s="271"/>
      <c r="D884" s="125"/>
      <c r="E884" s="194"/>
      <c r="F884" s="10"/>
      <c r="G884" s="10"/>
      <c r="I884" s="12"/>
      <c r="J884" s="12"/>
      <c r="K884" s="12"/>
      <c r="L884" s="181"/>
      <c r="M884" s="181"/>
      <c r="N884" s="181"/>
      <c r="O884" s="181"/>
      <c r="P884" s="178">
        <f t="shared" si="87"/>
        <v>1</v>
      </c>
      <c r="Q884" s="124">
        <f t="shared" si="88"/>
        <v>1900</v>
      </c>
      <c r="R884" s="124" t="str">
        <f t="shared" si="89"/>
        <v>Jan</v>
      </c>
    </row>
    <row r="885" spans="1:18" x14ac:dyDescent="0.25">
      <c r="A885" s="271"/>
      <c r="D885" s="125"/>
      <c r="E885" s="194"/>
      <c r="F885" s="10"/>
      <c r="G885" s="10"/>
      <c r="I885" s="12"/>
      <c r="J885" s="12"/>
      <c r="K885" s="12"/>
      <c r="L885" s="181"/>
      <c r="M885" s="181"/>
      <c r="N885" s="181"/>
      <c r="O885" s="181"/>
      <c r="P885" s="178">
        <f t="shared" si="87"/>
        <v>1</v>
      </c>
      <c r="Q885" s="124">
        <f t="shared" si="88"/>
        <v>1900</v>
      </c>
      <c r="R885" s="124" t="str">
        <f t="shared" si="89"/>
        <v>Jan</v>
      </c>
    </row>
    <row r="886" spans="1:18" x14ac:dyDescent="0.25">
      <c r="A886" s="271"/>
      <c r="D886" s="125"/>
      <c r="E886" s="194"/>
      <c r="F886" s="10"/>
      <c r="G886" s="10"/>
      <c r="I886" s="12"/>
      <c r="J886" s="12"/>
      <c r="K886" s="12"/>
      <c r="L886" s="181"/>
      <c r="M886" s="181"/>
      <c r="N886" s="181"/>
      <c r="O886" s="181"/>
      <c r="P886" s="178">
        <f t="shared" si="87"/>
        <v>1</v>
      </c>
      <c r="Q886" s="124">
        <f t="shared" si="88"/>
        <v>1900</v>
      </c>
      <c r="R886" s="124" t="str">
        <f t="shared" si="89"/>
        <v>Jan</v>
      </c>
    </row>
    <row r="887" spans="1:18" x14ac:dyDescent="0.25">
      <c r="A887" s="271"/>
      <c r="D887" s="125"/>
      <c r="E887" s="194"/>
      <c r="F887" s="10"/>
      <c r="G887" s="10"/>
      <c r="I887" s="12"/>
      <c r="J887" s="12"/>
      <c r="K887" s="12"/>
      <c r="L887" s="181"/>
      <c r="M887" s="181"/>
      <c r="N887" s="181"/>
      <c r="O887" s="181"/>
      <c r="P887" s="178">
        <f t="shared" si="87"/>
        <v>1</v>
      </c>
      <c r="Q887" s="124">
        <f t="shared" si="88"/>
        <v>1900</v>
      </c>
      <c r="R887" s="124" t="str">
        <f t="shared" si="89"/>
        <v>Jan</v>
      </c>
    </row>
    <row r="888" spans="1:18" x14ac:dyDescent="0.25">
      <c r="A888" s="271"/>
      <c r="D888" s="125"/>
      <c r="E888" s="194"/>
      <c r="F888" s="10"/>
      <c r="G888" s="10"/>
      <c r="I888" s="12"/>
      <c r="J888" s="12"/>
      <c r="K888" s="12"/>
      <c r="L888" s="181"/>
      <c r="M888" s="181"/>
      <c r="N888" s="181"/>
      <c r="O888" s="181"/>
      <c r="P888" s="178">
        <f t="shared" si="87"/>
        <v>1</v>
      </c>
      <c r="Q888" s="124">
        <f t="shared" si="88"/>
        <v>1900</v>
      </c>
      <c r="R888" s="124" t="str">
        <f t="shared" si="89"/>
        <v>Jan</v>
      </c>
    </row>
    <row r="889" spans="1:18" ht="15.75" customHeight="1" x14ac:dyDescent="0.25">
      <c r="A889" s="271"/>
      <c r="D889" s="125"/>
      <c r="E889" s="194"/>
      <c r="F889" s="10"/>
      <c r="G889" s="10"/>
      <c r="I889" s="12"/>
      <c r="J889" s="12"/>
      <c r="K889" s="12"/>
      <c r="L889" s="181"/>
      <c r="M889" s="181"/>
      <c r="N889" s="181"/>
      <c r="O889" s="181"/>
      <c r="P889" s="178">
        <f t="shared" si="87"/>
        <v>1</v>
      </c>
      <c r="Q889" s="124">
        <f t="shared" si="88"/>
        <v>1900</v>
      </c>
      <c r="R889" s="124" t="str">
        <f t="shared" si="89"/>
        <v>Jan</v>
      </c>
    </row>
    <row r="890" spans="1:18" x14ac:dyDescent="0.25">
      <c r="A890" s="271"/>
      <c r="D890" s="125"/>
      <c r="E890" s="194"/>
      <c r="F890" s="10"/>
      <c r="G890" s="10"/>
      <c r="I890" s="12"/>
      <c r="J890" s="12"/>
      <c r="K890" s="12"/>
      <c r="L890" s="181"/>
      <c r="M890" s="181"/>
      <c r="N890" s="181"/>
      <c r="O890" s="181"/>
      <c r="P890" s="178">
        <f t="shared" ref="P890:P953" si="90">MONTH(E890)</f>
        <v>1</v>
      </c>
      <c r="Q890" s="124">
        <f t="shared" ref="Q890:Q953" si="91">YEAR(E890)</f>
        <v>1900</v>
      </c>
      <c r="R890" s="124" t="str">
        <f t="shared" ref="R890:R953" si="92">CHOOSE(P890,"Jan","Feb","Mar","Apr","May","Jun","Jul","Aug","Sep","Oct","Nov","Dec")</f>
        <v>Jan</v>
      </c>
    </row>
    <row r="891" spans="1:18" x14ac:dyDescent="0.25">
      <c r="A891" s="271"/>
      <c r="D891" s="125"/>
      <c r="E891" s="194"/>
      <c r="F891" s="10"/>
      <c r="G891" s="10"/>
      <c r="I891" s="12"/>
      <c r="J891" s="12"/>
      <c r="K891" s="12"/>
      <c r="L891" s="181"/>
      <c r="M891" s="181"/>
      <c r="N891" s="181"/>
      <c r="O891" s="181"/>
      <c r="P891" s="178">
        <f t="shared" si="90"/>
        <v>1</v>
      </c>
      <c r="Q891" s="124">
        <f t="shared" si="91"/>
        <v>1900</v>
      </c>
      <c r="R891" s="124" t="str">
        <f t="shared" si="92"/>
        <v>Jan</v>
      </c>
    </row>
    <row r="892" spans="1:18" x14ac:dyDescent="0.25">
      <c r="A892" s="271"/>
      <c r="D892" s="125"/>
      <c r="E892" s="194"/>
      <c r="F892" s="10"/>
      <c r="G892" s="10"/>
      <c r="I892" s="12"/>
      <c r="J892" s="12"/>
      <c r="K892" s="12"/>
      <c r="L892" s="181"/>
      <c r="M892" s="181"/>
      <c r="N892" s="181"/>
      <c r="O892" s="181"/>
      <c r="P892" s="178">
        <f t="shared" si="90"/>
        <v>1</v>
      </c>
      <c r="Q892" s="124">
        <f t="shared" si="91"/>
        <v>1900</v>
      </c>
      <c r="R892" s="124" t="str">
        <f t="shared" si="92"/>
        <v>Jan</v>
      </c>
    </row>
    <row r="893" spans="1:18" x14ac:dyDescent="0.25">
      <c r="A893" s="271"/>
      <c r="D893" s="125"/>
      <c r="E893" s="196"/>
      <c r="F893" s="140"/>
      <c r="G893" s="135"/>
      <c r="I893" s="12"/>
      <c r="J893" s="12"/>
      <c r="K893" s="12"/>
      <c r="L893" s="181"/>
      <c r="M893" s="181"/>
      <c r="N893" s="181"/>
      <c r="O893" s="181"/>
      <c r="P893" s="178">
        <f t="shared" si="90"/>
        <v>1</v>
      </c>
      <c r="Q893" s="124">
        <f t="shared" si="91"/>
        <v>1900</v>
      </c>
      <c r="R893" s="124" t="str">
        <f t="shared" si="92"/>
        <v>Jan</v>
      </c>
    </row>
    <row r="894" spans="1:18" x14ac:dyDescent="0.25">
      <c r="A894" s="271"/>
      <c r="D894" s="125"/>
      <c r="E894" s="196"/>
      <c r="F894" s="135"/>
      <c r="G894" s="135"/>
      <c r="I894" s="12"/>
      <c r="J894" s="12"/>
      <c r="K894" s="12"/>
      <c r="L894" s="181"/>
      <c r="M894" s="181"/>
      <c r="N894" s="181"/>
      <c r="O894" s="181"/>
      <c r="P894" s="178">
        <f t="shared" si="90"/>
        <v>1</v>
      </c>
      <c r="Q894" s="124">
        <f t="shared" si="91"/>
        <v>1900</v>
      </c>
      <c r="R894" s="124" t="str">
        <f t="shared" si="92"/>
        <v>Jan</v>
      </c>
    </row>
    <row r="895" spans="1:18" x14ac:dyDescent="0.25">
      <c r="A895" s="271"/>
      <c r="D895" s="125"/>
      <c r="E895" s="195"/>
      <c r="F895" s="135"/>
      <c r="G895" s="135"/>
      <c r="I895" s="12"/>
      <c r="J895" s="141"/>
      <c r="K895" s="141"/>
      <c r="L895" s="181"/>
      <c r="M895" s="181"/>
      <c r="N895" s="181"/>
      <c r="O895" s="181"/>
      <c r="P895" s="178">
        <f t="shared" si="90"/>
        <v>1</v>
      </c>
      <c r="Q895" s="124">
        <f t="shared" si="91"/>
        <v>1900</v>
      </c>
      <c r="R895" s="124" t="str">
        <f t="shared" si="92"/>
        <v>Jan</v>
      </c>
    </row>
    <row r="896" spans="1:18" x14ac:dyDescent="0.25">
      <c r="A896" s="271"/>
      <c r="D896" s="125"/>
      <c r="E896" s="195"/>
      <c r="F896" s="135"/>
      <c r="G896" s="135"/>
      <c r="H896" s="134"/>
      <c r="I896" s="12"/>
      <c r="J896" s="138"/>
      <c r="K896" s="138"/>
      <c r="L896" s="183"/>
      <c r="M896" s="180"/>
      <c r="N896" s="180"/>
      <c r="O896" s="180"/>
      <c r="P896" s="178">
        <f t="shared" si="90"/>
        <v>1</v>
      </c>
      <c r="Q896" s="124">
        <f t="shared" si="91"/>
        <v>1900</v>
      </c>
      <c r="R896" s="124" t="str">
        <f t="shared" si="92"/>
        <v>Jan</v>
      </c>
    </row>
    <row r="897" spans="1:18" x14ac:dyDescent="0.25">
      <c r="A897" s="271"/>
      <c r="D897" s="125"/>
      <c r="E897" s="195"/>
      <c r="F897" s="135"/>
      <c r="G897" s="135"/>
      <c r="H897" s="139"/>
      <c r="I897" s="12"/>
      <c r="J897" s="138"/>
      <c r="K897" s="138"/>
      <c r="L897" s="183"/>
      <c r="M897" s="181"/>
      <c r="N897" s="181"/>
      <c r="O897" s="181"/>
      <c r="P897" s="178">
        <f t="shared" si="90"/>
        <v>1</v>
      </c>
      <c r="Q897" s="124">
        <f t="shared" si="91"/>
        <v>1900</v>
      </c>
      <c r="R897" s="124" t="str">
        <f t="shared" si="92"/>
        <v>Jan</v>
      </c>
    </row>
    <row r="898" spans="1:18" x14ac:dyDescent="0.25">
      <c r="A898" s="271"/>
      <c r="D898" s="125"/>
      <c r="E898" s="195"/>
      <c r="F898" s="135"/>
      <c r="G898" s="135"/>
      <c r="H898" s="137"/>
      <c r="I898" s="12"/>
      <c r="J898" s="138"/>
      <c r="K898" s="138"/>
      <c r="L898" s="184"/>
      <c r="M898" s="181"/>
      <c r="N898" s="181"/>
      <c r="O898" s="181"/>
      <c r="P898" s="178">
        <f t="shared" si="90"/>
        <v>1</v>
      </c>
      <c r="Q898" s="124">
        <f t="shared" si="91"/>
        <v>1900</v>
      </c>
      <c r="R898" s="124" t="str">
        <f t="shared" si="92"/>
        <v>Jan</v>
      </c>
    </row>
    <row r="899" spans="1:18" x14ac:dyDescent="0.25">
      <c r="A899" s="271"/>
      <c r="D899" s="125"/>
      <c r="E899" s="195"/>
      <c r="F899" s="135"/>
      <c r="G899" s="135"/>
      <c r="H899" s="137"/>
      <c r="I899" s="12"/>
      <c r="J899" s="138"/>
      <c r="K899" s="138"/>
      <c r="L899" s="183"/>
      <c r="M899" s="181"/>
      <c r="N899" s="181"/>
      <c r="O899" s="181"/>
      <c r="P899" s="178">
        <f t="shared" si="90"/>
        <v>1</v>
      </c>
      <c r="Q899" s="124">
        <f t="shared" si="91"/>
        <v>1900</v>
      </c>
      <c r="R899" s="124" t="str">
        <f t="shared" si="92"/>
        <v>Jan</v>
      </c>
    </row>
    <row r="900" spans="1:18" x14ac:dyDescent="0.25">
      <c r="A900" s="271"/>
      <c r="D900" s="125"/>
      <c r="E900" s="195"/>
      <c r="F900" s="135"/>
      <c r="G900" s="135"/>
      <c r="H900" s="137"/>
      <c r="I900" s="12"/>
      <c r="J900" s="138"/>
      <c r="K900" s="138"/>
      <c r="L900" s="183"/>
      <c r="M900" s="181"/>
      <c r="N900" s="181"/>
      <c r="O900" s="181"/>
      <c r="P900" s="178">
        <f t="shared" si="90"/>
        <v>1</v>
      </c>
      <c r="Q900" s="124">
        <f t="shared" si="91"/>
        <v>1900</v>
      </c>
      <c r="R900" s="124" t="str">
        <f t="shared" si="92"/>
        <v>Jan</v>
      </c>
    </row>
    <row r="901" spans="1:18" x14ac:dyDescent="0.25">
      <c r="A901" s="271"/>
      <c r="D901" s="125"/>
      <c r="E901" s="195"/>
      <c r="F901" s="135"/>
      <c r="G901" s="135"/>
      <c r="H901" s="137"/>
      <c r="J901" s="138"/>
      <c r="K901" s="138"/>
      <c r="L901" s="183"/>
      <c r="M901" s="181"/>
      <c r="N901" s="181"/>
      <c r="O901" s="181"/>
      <c r="P901" s="178">
        <f t="shared" si="90"/>
        <v>1</v>
      </c>
      <c r="Q901" s="124">
        <f t="shared" si="91"/>
        <v>1900</v>
      </c>
      <c r="R901" s="124" t="str">
        <f t="shared" si="92"/>
        <v>Jan</v>
      </c>
    </row>
    <row r="902" spans="1:18" x14ac:dyDescent="0.25">
      <c r="A902" s="271"/>
      <c r="D902" s="125"/>
      <c r="E902" s="195"/>
      <c r="F902" s="135"/>
      <c r="G902" s="135"/>
      <c r="H902" s="137"/>
      <c r="J902" s="138"/>
      <c r="K902" s="138"/>
      <c r="L902" s="183"/>
      <c r="M902" s="181"/>
      <c r="N902" s="181"/>
      <c r="O902" s="181"/>
      <c r="P902" s="178">
        <f t="shared" si="90"/>
        <v>1</v>
      </c>
      <c r="Q902" s="124">
        <f t="shared" si="91"/>
        <v>1900</v>
      </c>
      <c r="R902" s="124" t="str">
        <f t="shared" si="92"/>
        <v>Jan</v>
      </c>
    </row>
    <row r="903" spans="1:18" x14ac:dyDescent="0.25">
      <c r="A903" s="271"/>
      <c r="D903" s="125"/>
      <c r="E903" s="195"/>
      <c r="F903" s="135"/>
      <c r="G903" s="135"/>
      <c r="H903" s="137"/>
      <c r="J903" s="138"/>
      <c r="K903" s="138"/>
      <c r="L903" s="183"/>
      <c r="M903" s="181"/>
      <c r="N903" s="181"/>
      <c r="O903" s="181"/>
      <c r="P903" s="178">
        <f t="shared" si="90"/>
        <v>1</v>
      </c>
      <c r="Q903" s="124">
        <f t="shared" si="91"/>
        <v>1900</v>
      </c>
      <c r="R903" s="124" t="str">
        <f t="shared" si="92"/>
        <v>Jan</v>
      </c>
    </row>
    <row r="904" spans="1:18" x14ac:dyDescent="0.25">
      <c r="A904" s="271"/>
      <c r="D904" s="125"/>
      <c r="E904" s="195"/>
      <c r="F904" s="135"/>
      <c r="G904" s="135"/>
      <c r="H904" s="137"/>
      <c r="J904" s="138"/>
      <c r="K904" s="138"/>
      <c r="L904" s="183"/>
      <c r="M904" s="181"/>
      <c r="N904" s="181"/>
      <c r="O904" s="181"/>
      <c r="P904" s="178">
        <f t="shared" si="90"/>
        <v>1</v>
      </c>
      <c r="Q904" s="124">
        <f t="shared" si="91"/>
        <v>1900</v>
      </c>
      <c r="R904" s="124" t="str">
        <f t="shared" si="92"/>
        <v>Jan</v>
      </c>
    </row>
    <row r="905" spans="1:18" x14ac:dyDescent="0.25">
      <c r="A905" s="271"/>
      <c r="D905" s="125"/>
      <c r="E905" s="195"/>
      <c r="F905" s="135"/>
      <c r="G905" s="135"/>
      <c r="H905" s="137"/>
      <c r="J905" s="138"/>
      <c r="K905" s="138"/>
      <c r="L905" s="183"/>
      <c r="M905" s="181"/>
      <c r="N905" s="181"/>
      <c r="O905" s="181"/>
      <c r="P905" s="178">
        <f t="shared" si="90"/>
        <v>1</v>
      </c>
      <c r="Q905" s="124">
        <f t="shared" si="91"/>
        <v>1900</v>
      </c>
      <c r="R905" s="124" t="str">
        <f t="shared" si="92"/>
        <v>Jan</v>
      </c>
    </row>
    <row r="906" spans="1:18" x14ac:dyDescent="0.25">
      <c r="A906" s="271"/>
      <c r="D906" s="125"/>
      <c r="E906" s="195"/>
      <c r="F906" s="135"/>
      <c r="G906" s="135"/>
      <c r="H906" s="137"/>
      <c r="J906" s="138"/>
      <c r="K906" s="138"/>
      <c r="L906" s="183"/>
      <c r="M906" s="181"/>
      <c r="N906" s="181"/>
      <c r="O906" s="181"/>
      <c r="P906" s="178">
        <f t="shared" si="90"/>
        <v>1</v>
      </c>
      <c r="Q906" s="124">
        <f t="shared" si="91"/>
        <v>1900</v>
      </c>
      <c r="R906" s="124" t="str">
        <f t="shared" si="92"/>
        <v>Jan</v>
      </c>
    </row>
    <row r="907" spans="1:18" x14ac:dyDescent="0.25">
      <c r="A907" s="271"/>
      <c r="D907" s="125"/>
      <c r="E907" s="195"/>
      <c r="F907" s="135"/>
      <c r="G907" s="135"/>
      <c r="H907" s="137"/>
      <c r="J907" s="138"/>
      <c r="K907" s="138"/>
      <c r="L907" s="183"/>
      <c r="M907" s="181"/>
      <c r="N907" s="181"/>
      <c r="O907" s="181"/>
      <c r="P907" s="178">
        <f t="shared" si="90"/>
        <v>1</v>
      </c>
      <c r="Q907" s="124">
        <f t="shared" si="91"/>
        <v>1900</v>
      </c>
      <c r="R907" s="124" t="str">
        <f t="shared" si="92"/>
        <v>Jan</v>
      </c>
    </row>
    <row r="908" spans="1:18" x14ac:dyDescent="0.25">
      <c r="A908" s="271"/>
      <c r="D908" s="125"/>
      <c r="E908" s="195"/>
      <c r="F908" s="135"/>
      <c r="G908" s="135"/>
      <c r="H908" s="137"/>
      <c r="J908" s="138"/>
      <c r="K908" s="138"/>
      <c r="L908" s="183"/>
      <c r="M908" s="181"/>
      <c r="N908" s="181"/>
      <c r="O908" s="181"/>
      <c r="P908" s="178">
        <f t="shared" si="90"/>
        <v>1</v>
      </c>
      <c r="Q908" s="124">
        <f t="shared" si="91"/>
        <v>1900</v>
      </c>
      <c r="R908" s="124" t="str">
        <f t="shared" si="92"/>
        <v>Jan</v>
      </c>
    </row>
    <row r="909" spans="1:18" x14ac:dyDescent="0.25">
      <c r="A909" s="271"/>
      <c r="D909" s="125"/>
      <c r="E909" s="195"/>
      <c r="F909" s="135"/>
      <c r="G909" s="135"/>
      <c r="H909" s="137"/>
      <c r="J909" s="138"/>
      <c r="K909" s="138"/>
      <c r="L909" s="183"/>
      <c r="M909" s="181"/>
      <c r="N909" s="181"/>
      <c r="O909" s="181"/>
      <c r="P909" s="178">
        <f t="shared" si="90"/>
        <v>1</v>
      </c>
      <c r="Q909" s="124">
        <f t="shared" si="91"/>
        <v>1900</v>
      </c>
      <c r="R909" s="124" t="str">
        <f t="shared" si="92"/>
        <v>Jan</v>
      </c>
    </row>
    <row r="910" spans="1:18" x14ac:dyDescent="0.25">
      <c r="A910" s="271"/>
      <c r="D910" s="125"/>
      <c r="E910" s="195"/>
      <c r="F910" s="135"/>
      <c r="G910" s="135"/>
      <c r="H910" s="137"/>
      <c r="J910" s="138"/>
      <c r="K910" s="138"/>
      <c r="L910" s="183"/>
      <c r="M910" s="181"/>
      <c r="N910" s="181"/>
      <c r="O910" s="181"/>
      <c r="P910" s="178">
        <f t="shared" si="90"/>
        <v>1</v>
      </c>
      <c r="Q910" s="124">
        <f t="shared" si="91"/>
        <v>1900</v>
      </c>
      <c r="R910" s="124" t="str">
        <f t="shared" si="92"/>
        <v>Jan</v>
      </c>
    </row>
    <row r="911" spans="1:18" x14ac:dyDescent="0.25">
      <c r="A911" s="271"/>
      <c r="D911" s="125"/>
      <c r="E911" s="195"/>
      <c r="F911" s="135"/>
      <c r="G911" s="135"/>
      <c r="H911" s="137"/>
      <c r="J911" s="138"/>
      <c r="K911" s="138"/>
      <c r="L911" s="183"/>
      <c r="M911" s="181"/>
      <c r="N911" s="181"/>
      <c r="O911" s="181"/>
      <c r="P911" s="178">
        <f t="shared" si="90"/>
        <v>1</v>
      </c>
      <c r="Q911" s="124">
        <f t="shared" si="91"/>
        <v>1900</v>
      </c>
      <c r="R911" s="124" t="str">
        <f t="shared" si="92"/>
        <v>Jan</v>
      </c>
    </row>
    <row r="912" spans="1:18" x14ac:dyDescent="0.25">
      <c r="A912" s="271"/>
      <c r="D912" s="125"/>
      <c r="E912" s="195"/>
      <c r="F912" s="135"/>
      <c r="G912" s="135"/>
      <c r="H912" s="137"/>
      <c r="J912" s="138"/>
      <c r="K912" s="138"/>
      <c r="L912" s="183"/>
      <c r="M912" s="181"/>
      <c r="N912" s="181"/>
      <c r="O912" s="181"/>
      <c r="P912" s="178">
        <f t="shared" si="90"/>
        <v>1</v>
      </c>
      <c r="Q912" s="124">
        <f t="shared" si="91"/>
        <v>1900</v>
      </c>
      <c r="R912" s="124" t="str">
        <f t="shared" si="92"/>
        <v>Jan</v>
      </c>
    </row>
    <row r="913" spans="1:18" x14ac:dyDescent="0.25">
      <c r="A913" s="271"/>
      <c r="D913" s="125"/>
      <c r="E913" s="195"/>
      <c r="F913" s="135"/>
      <c r="G913" s="135"/>
      <c r="H913" s="137"/>
      <c r="J913" s="138"/>
      <c r="K913" s="138"/>
      <c r="L913" s="183"/>
      <c r="M913" s="181"/>
      <c r="N913" s="181"/>
      <c r="O913" s="181"/>
      <c r="P913" s="178">
        <f t="shared" si="90"/>
        <v>1</v>
      </c>
      <c r="Q913" s="124">
        <f t="shared" si="91"/>
        <v>1900</v>
      </c>
      <c r="R913" s="124" t="str">
        <f t="shared" si="92"/>
        <v>Jan</v>
      </c>
    </row>
    <row r="914" spans="1:18" x14ac:dyDescent="0.25">
      <c r="A914" s="271"/>
      <c r="D914" s="125"/>
      <c r="E914" s="195"/>
      <c r="F914" s="135"/>
      <c r="G914" s="135"/>
      <c r="H914" s="137"/>
      <c r="J914" s="138"/>
      <c r="K914" s="138"/>
      <c r="L914" s="183"/>
      <c r="M914" s="181"/>
      <c r="N914" s="181"/>
      <c r="O914" s="181"/>
      <c r="P914" s="178">
        <f t="shared" si="90"/>
        <v>1</v>
      </c>
      <c r="Q914" s="124">
        <f t="shared" si="91"/>
        <v>1900</v>
      </c>
      <c r="R914" s="124" t="str">
        <f t="shared" si="92"/>
        <v>Jan</v>
      </c>
    </row>
    <row r="915" spans="1:18" x14ac:dyDescent="0.25">
      <c r="A915" s="271"/>
      <c r="D915" s="125"/>
      <c r="E915" s="195"/>
      <c r="F915" s="135"/>
      <c r="G915" s="135"/>
      <c r="H915" s="137"/>
      <c r="J915" s="138"/>
      <c r="K915" s="138"/>
      <c r="L915" s="183"/>
      <c r="M915" s="181"/>
      <c r="N915" s="181"/>
      <c r="O915" s="181"/>
      <c r="P915" s="178">
        <f t="shared" si="90"/>
        <v>1</v>
      </c>
      <c r="Q915" s="124">
        <f t="shared" si="91"/>
        <v>1900</v>
      </c>
      <c r="R915" s="124" t="str">
        <f t="shared" si="92"/>
        <v>Jan</v>
      </c>
    </row>
    <row r="916" spans="1:18" x14ac:dyDescent="0.25">
      <c r="A916" s="271"/>
      <c r="D916" s="125"/>
      <c r="E916" s="195"/>
      <c r="F916" s="135"/>
      <c r="G916" s="135"/>
      <c r="H916" s="137"/>
      <c r="J916" s="138"/>
      <c r="K916" s="138"/>
      <c r="L916" s="183"/>
      <c r="M916" s="181"/>
      <c r="N916" s="181"/>
      <c r="O916" s="181"/>
      <c r="P916" s="178">
        <f t="shared" si="90"/>
        <v>1</v>
      </c>
      <c r="Q916" s="124">
        <f t="shared" si="91"/>
        <v>1900</v>
      </c>
      <c r="R916" s="124" t="str">
        <f t="shared" si="92"/>
        <v>Jan</v>
      </c>
    </row>
    <row r="917" spans="1:18" x14ac:dyDescent="0.25">
      <c r="A917" s="271"/>
      <c r="D917" s="125"/>
      <c r="E917" s="195"/>
      <c r="F917" s="135"/>
      <c r="G917" s="135"/>
      <c r="H917" s="137"/>
      <c r="J917" s="138"/>
      <c r="K917" s="138"/>
      <c r="L917" s="183"/>
      <c r="M917" s="181"/>
      <c r="N917" s="181"/>
      <c r="O917" s="181"/>
      <c r="P917" s="178">
        <f t="shared" si="90"/>
        <v>1</v>
      </c>
      <c r="Q917" s="124">
        <f t="shared" si="91"/>
        <v>1900</v>
      </c>
      <c r="R917" s="124" t="str">
        <f t="shared" si="92"/>
        <v>Jan</v>
      </c>
    </row>
    <row r="918" spans="1:18" x14ac:dyDescent="0.25">
      <c r="A918" s="271"/>
      <c r="D918" s="125"/>
      <c r="E918" s="195"/>
      <c r="F918" s="10"/>
      <c r="G918" s="10"/>
      <c r="H918" s="137"/>
      <c r="J918" s="138"/>
      <c r="K918" s="138"/>
      <c r="L918" s="183"/>
      <c r="M918" s="181"/>
      <c r="N918" s="181"/>
      <c r="O918" s="181"/>
      <c r="P918" s="178">
        <f t="shared" si="90"/>
        <v>1</v>
      </c>
      <c r="Q918" s="124">
        <f t="shared" si="91"/>
        <v>1900</v>
      </c>
      <c r="R918" s="124" t="str">
        <f t="shared" si="92"/>
        <v>Jan</v>
      </c>
    </row>
    <row r="919" spans="1:18" x14ac:dyDescent="0.25">
      <c r="A919" s="271"/>
      <c r="D919" s="125"/>
      <c r="E919" s="194"/>
      <c r="F919" s="10"/>
      <c r="G919" s="10"/>
      <c r="H919" s="137"/>
      <c r="J919" s="138"/>
      <c r="K919" s="138"/>
      <c r="L919" s="183"/>
      <c r="M919" s="181"/>
      <c r="N919" s="181"/>
      <c r="O919" s="181"/>
      <c r="P919" s="178">
        <f t="shared" si="90"/>
        <v>1</v>
      </c>
      <c r="Q919" s="124">
        <f t="shared" si="91"/>
        <v>1900</v>
      </c>
      <c r="R919" s="124" t="str">
        <f t="shared" si="92"/>
        <v>Jan</v>
      </c>
    </row>
    <row r="920" spans="1:18" x14ac:dyDescent="0.25">
      <c r="A920" s="271"/>
      <c r="D920" s="126"/>
      <c r="E920" s="194"/>
      <c r="F920" s="10"/>
      <c r="G920" s="10"/>
      <c r="H920" s="137"/>
      <c r="I920" s="12"/>
      <c r="J920" s="12"/>
      <c r="K920" s="12"/>
      <c r="L920" s="181"/>
      <c r="M920" s="181"/>
      <c r="N920" s="181"/>
      <c r="O920" s="181"/>
      <c r="P920" s="178">
        <f t="shared" si="90"/>
        <v>1</v>
      </c>
      <c r="Q920" s="124">
        <f t="shared" si="91"/>
        <v>1900</v>
      </c>
      <c r="R920" s="124" t="str">
        <f t="shared" si="92"/>
        <v>Jan</v>
      </c>
    </row>
    <row r="921" spans="1:18" x14ac:dyDescent="0.25">
      <c r="A921" s="271"/>
      <c r="D921" s="125"/>
      <c r="E921" s="194"/>
      <c r="F921" s="10"/>
      <c r="G921" s="10"/>
      <c r="J921" s="12"/>
      <c r="K921" s="12"/>
      <c r="L921" s="181"/>
      <c r="M921" s="181"/>
      <c r="N921" s="181"/>
      <c r="O921" s="181"/>
      <c r="P921" s="178">
        <f t="shared" si="90"/>
        <v>1</v>
      </c>
      <c r="Q921" s="124">
        <f t="shared" si="91"/>
        <v>1900</v>
      </c>
      <c r="R921" s="124" t="str">
        <f t="shared" si="92"/>
        <v>Jan</v>
      </c>
    </row>
    <row r="922" spans="1:18" x14ac:dyDescent="0.25">
      <c r="A922" s="271"/>
      <c r="D922" s="125"/>
      <c r="E922" s="194"/>
      <c r="F922" s="10"/>
      <c r="G922" s="10"/>
      <c r="J922" s="12"/>
      <c r="K922" s="12"/>
      <c r="L922" s="181"/>
      <c r="M922" s="181"/>
      <c r="N922" s="181"/>
      <c r="O922" s="181"/>
      <c r="P922" s="178">
        <f t="shared" si="90"/>
        <v>1</v>
      </c>
      <c r="Q922" s="124">
        <f t="shared" si="91"/>
        <v>1900</v>
      </c>
      <c r="R922" s="124" t="str">
        <f t="shared" si="92"/>
        <v>Jan</v>
      </c>
    </row>
    <row r="923" spans="1:18" x14ac:dyDescent="0.25">
      <c r="A923" s="271"/>
      <c r="D923" s="125"/>
      <c r="E923" s="194"/>
      <c r="F923" s="10"/>
      <c r="G923" s="10"/>
      <c r="J923" s="12"/>
      <c r="K923" s="12"/>
      <c r="L923" s="181"/>
      <c r="M923" s="181"/>
      <c r="N923" s="181"/>
      <c r="O923" s="181"/>
      <c r="P923" s="178">
        <f t="shared" si="90"/>
        <v>1</v>
      </c>
      <c r="Q923" s="124">
        <f t="shared" si="91"/>
        <v>1900</v>
      </c>
      <c r="R923" s="124" t="str">
        <f t="shared" si="92"/>
        <v>Jan</v>
      </c>
    </row>
    <row r="924" spans="1:18" x14ac:dyDescent="0.25">
      <c r="A924" s="271"/>
      <c r="D924" s="125"/>
      <c r="E924" s="194"/>
      <c r="F924" s="10"/>
      <c r="G924" s="10"/>
      <c r="J924" s="12"/>
      <c r="K924" s="12"/>
      <c r="L924" s="181"/>
      <c r="M924" s="181"/>
      <c r="N924" s="181"/>
      <c r="O924" s="181"/>
      <c r="P924" s="178">
        <f t="shared" si="90"/>
        <v>1</v>
      </c>
      <c r="Q924" s="124">
        <f t="shared" si="91"/>
        <v>1900</v>
      </c>
      <c r="R924" s="124" t="str">
        <f t="shared" si="92"/>
        <v>Jan</v>
      </c>
    </row>
    <row r="925" spans="1:18" x14ac:dyDescent="0.25">
      <c r="A925" s="271"/>
      <c r="D925" s="126"/>
      <c r="E925" s="194"/>
      <c r="F925" s="10"/>
      <c r="G925" s="10"/>
      <c r="J925" s="12"/>
      <c r="K925" s="12"/>
      <c r="L925" s="181"/>
      <c r="M925" s="181"/>
      <c r="N925" s="181"/>
      <c r="O925" s="181"/>
      <c r="P925" s="178">
        <f t="shared" si="90"/>
        <v>1</v>
      </c>
      <c r="Q925" s="124">
        <f t="shared" si="91"/>
        <v>1900</v>
      </c>
      <c r="R925" s="124" t="str">
        <f t="shared" si="92"/>
        <v>Jan</v>
      </c>
    </row>
    <row r="926" spans="1:18" x14ac:dyDescent="0.25">
      <c r="A926" s="271"/>
      <c r="D926" s="126"/>
      <c r="E926" s="194"/>
      <c r="F926" s="10"/>
      <c r="G926" s="10"/>
      <c r="J926" s="12"/>
      <c r="K926" s="12"/>
      <c r="L926" s="181"/>
      <c r="M926" s="181"/>
      <c r="N926" s="181"/>
      <c r="O926" s="181"/>
      <c r="P926" s="178">
        <f t="shared" si="90"/>
        <v>1</v>
      </c>
      <c r="Q926" s="124">
        <f t="shared" si="91"/>
        <v>1900</v>
      </c>
      <c r="R926" s="124" t="str">
        <f t="shared" si="92"/>
        <v>Jan</v>
      </c>
    </row>
    <row r="927" spans="1:18" x14ac:dyDescent="0.25">
      <c r="A927" s="271"/>
      <c r="D927" s="126"/>
      <c r="E927" s="194"/>
      <c r="F927" s="10"/>
      <c r="G927" s="10"/>
      <c r="J927" s="12"/>
      <c r="K927" s="12"/>
      <c r="L927" s="181"/>
      <c r="M927" s="181"/>
      <c r="N927" s="181"/>
      <c r="O927" s="181"/>
      <c r="P927" s="178">
        <f t="shared" si="90"/>
        <v>1</v>
      </c>
      <c r="Q927" s="124">
        <f t="shared" si="91"/>
        <v>1900</v>
      </c>
      <c r="R927" s="124" t="str">
        <f t="shared" si="92"/>
        <v>Jan</v>
      </c>
    </row>
    <row r="928" spans="1:18" x14ac:dyDescent="0.25">
      <c r="A928" s="271"/>
      <c r="D928" s="126"/>
      <c r="E928" s="194"/>
      <c r="F928" s="10"/>
      <c r="G928" s="10"/>
      <c r="J928" s="12"/>
      <c r="K928" s="12"/>
      <c r="L928" s="181"/>
      <c r="M928" s="181"/>
      <c r="N928" s="181"/>
      <c r="O928" s="181"/>
      <c r="P928" s="178">
        <f t="shared" si="90"/>
        <v>1</v>
      </c>
      <c r="Q928" s="124">
        <f t="shared" si="91"/>
        <v>1900</v>
      </c>
      <c r="R928" s="124" t="str">
        <f t="shared" si="92"/>
        <v>Jan</v>
      </c>
    </row>
    <row r="929" spans="1:18" x14ac:dyDescent="0.25">
      <c r="A929" s="271"/>
      <c r="D929" s="126"/>
      <c r="E929" s="194"/>
      <c r="F929" s="10"/>
      <c r="G929" s="10"/>
      <c r="J929" s="12"/>
      <c r="K929" s="12"/>
      <c r="L929" s="181"/>
      <c r="M929" s="181"/>
      <c r="N929" s="181"/>
      <c r="O929" s="181"/>
      <c r="P929" s="178">
        <f t="shared" si="90"/>
        <v>1</v>
      </c>
      <c r="Q929" s="124">
        <f t="shared" si="91"/>
        <v>1900</v>
      </c>
      <c r="R929" s="124" t="str">
        <f t="shared" si="92"/>
        <v>Jan</v>
      </c>
    </row>
    <row r="930" spans="1:18" x14ac:dyDescent="0.25">
      <c r="A930" s="271"/>
      <c r="D930" s="126"/>
      <c r="E930" s="194"/>
      <c r="F930" s="10"/>
      <c r="G930" s="10"/>
      <c r="J930" s="12"/>
      <c r="K930" s="12"/>
      <c r="L930" s="181"/>
      <c r="M930" s="181"/>
      <c r="N930" s="181"/>
      <c r="O930" s="181"/>
      <c r="P930" s="178">
        <f t="shared" si="90"/>
        <v>1</v>
      </c>
      <c r="Q930" s="124">
        <f t="shared" si="91"/>
        <v>1900</v>
      </c>
      <c r="R930" s="124" t="str">
        <f t="shared" si="92"/>
        <v>Jan</v>
      </c>
    </row>
    <row r="931" spans="1:18" x14ac:dyDescent="0.25">
      <c r="A931" s="271"/>
      <c r="D931" s="126"/>
      <c r="E931" s="194"/>
      <c r="F931" s="10"/>
      <c r="G931" s="10"/>
      <c r="J931" s="12"/>
      <c r="K931" s="12"/>
      <c r="L931" s="181"/>
      <c r="M931" s="181"/>
      <c r="N931" s="181"/>
      <c r="O931" s="181"/>
      <c r="P931" s="178">
        <f t="shared" si="90"/>
        <v>1</v>
      </c>
      <c r="Q931" s="124">
        <f t="shared" si="91"/>
        <v>1900</v>
      </c>
      <c r="R931" s="124" t="str">
        <f t="shared" si="92"/>
        <v>Jan</v>
      </c>
    </row>
    <row r="932" spans="1:18" x14ac:dyDescent="0.25">
      <c r="A932" s="271"/>
      <c r="D932" s="126"/>
      <c r="E932" s="194"/>
      <c r="F932" s="10"/>
      <c r="G932" s="10"/>
      <c r="J932" s="12"/>
      <c r="K932" s="12"/>
      <c r="L932" s="181"/>
      <c r="M932" s="181"/>
      <c r="N932" s="181"/>
      <c r="O932" s="181"/>
      <c r="P932" s="178">
        <f t="shared" si="90"/>
        <v>1</v>
      </c>
      <c r="Q932" s="124">
        <f t="shared" si="91"/>
        <v>1900</v>
      </c>
      <c r="R932" s="124" t="str">
        <f t="shared" si="92"/>
        <v>Jan</v>
      </c>
    </row>
    <row r="933" spans="1:18" x14ac:dyDescent="0.25">
      <c r="A933" s="271"/>
      <c r="D933" s="126"/>
      <c r="E933" s="194"/>
      <c r="F933" s="10"/>
      <c r="G933" s="10"/>
      <c r="J933" s="12"/>
      <c r="K933" s="12"/>
      <c r="L933" s="181"/>
      <c r="M933" s="181"/>
      <c r="N933" s="181"/>
      <c r="O933" s="181"/>
      <c r="P933" s="178">
        <f t="shared" si="90"/>
        <v>1</v>
      </c>
      <c r="Q933" s="124">
        <f t="shared" si="91"/>
        <v>1900</v>
      </c>
      <c r="R933" s="124" t="str">
        <f t="shared" si="92"/>
        <v>Jan</v>
      </c>
    </row>
    <row r="934" spans="1:18" x14ac:dyDescent="0.25">
      <c r="A934" s="271"/>
      <c r="D934" s="133"/>
      <c r="F934" s="10"/>
      <c r="G934" s="10"/>
      <c r="J934" s="12"/>
      <c r="K934" s="12"/>
      <c r="L934" s="181"/>
      <c r="M934" s="181"/>
      <c r="N934" s="181"/>
      <c r="O934" s="181"/>
      <c r="P934" s="178">
        <f t="shared" si="90"/>
        <v>1</v>
      </c>
      <c r="Q934" s="124">
        <f t="shared" si="91"/>
        <v>1900</v>
      </c>
      <c r="R934" s="124" t="str">
        <f t="shared" si="92"/>
        <v>Jan</v>
      </c>
    </row>
    <row r="935" spans="1:18" x14ac:dyDescent="0.25">
      <c r="A935" s="271"/>
      <c r="D935" s="126"/>
      <c r="E935" s="194"/>
      <c r="F935" s="10"/>
      <c r="G935" s="10"/>
      <c r="J935" s="12"/>
      <c r="K935" s="12"/>
      <c r="L935" s="181"/>
      <c r="M935" s="181"/>
      <c r="N935" s="181"/>
      <c r="O935" s="181"/>
      <c r="P935" s="178">
        <f t="shared" si="90"/>
        <v>1</v>
      </c>
      <c r="Q935" s="124">
        <f t="shared" si="91"/>
        <v>1900</v>
      </c>
      <c r="R935" s="124" t="str">
        <f t="shared" si="92"/>
        <v>Jan</v>
      </c>
    </row>
    <row r="936" spans="1:18" x14ac:dyDescent="0.25">
      <c r="A936" s="271"/>
      <c r="D936" s="126"/>
      <c r="E936" s="194"/>
      <c r="F936" s="10"/>
      <c r="G936" s="10"/>
      <c r="J936" s="12"/>
      <c r="K936" s="12"/>
      <c r="L936" s="181"/>
      <c r="M936" s="181"/>
      <c r="N936" s="181"/>
      <c r="O936" s="181"/>
      <c r="P936" s="178">
        <f t="shared" si="90"/>
        <v>1</v>
      </c>
      <c r="Q936" s="124">
        <f t="shared" si="91"/>
        <v>1900</v>
      </c>
      <c r="R936" s="124" t="str">
        <f t="shared" si="92"/>
        <v>Jan</v>
      </c>
    </row>
    <row r="937" spans="1:18" x14ac:dyDescent="0.25">
      <c r="A937" s="271"/>
      <c r="D937" s="126"/>
      <c r="E937" s="194"/>
      <c r="F937" s="10"/>
      <c r="G937" s="10"/>
      <c r="J937" s="12"/>
      <c r="K937" s="12"/>
      <c r="L937" s="181"/>
      <c r="M937" s="181"/>
      <c r="N937" s="181"/>
      <c r="O937" s="181"/>
      <c r="P937" s="178">
        <f t="shared" si="90"/>
        <v>1</v>
      </c>
      <c r="Q937" s="124">
        <f t="shared" si="91"/>
        <v>1900</v>
      </c>
      <c r="R937" s="124" t="str">
        <f t="shared" si="92"/>
        <v>Jan</v>
      </c>
    </row>
    <row r="938" spans="1:18" x14ac:dyDescent="0.25">
      <c r="A938" s="271"/>
      <c r="D938" s="126"/>
      <c r="E938" s="194"/>
      <c r="F938" s="10"/>
      <c r="G938" s="10"/>
      <c r="J938" s="12"/>
      <c r="K938" s="12"/>
      <c r="L938" s="181"/>
      <c r="M938" s="181"/>
      <c r="N938" s="181"/>
      <c r="O938" s="181"/>
      <c r="P938" s="178">
        <f t="shared" si="90"/>
        <v>1</v>
      </c>
      <c r="Q938" s="124">
        <f t="shared" si="91"/>
        <v>1900</v>
      </c>
      <c r="R938" s="124" t="str">
        <f t="shared" si="92"/>
        <v>Jan</v>
      </c>
    </row>
    <row r="939" spans="1:18" x14ac:dyDescent="0.25">
      <c r="A939" s="271"/>
      <c r="D939" s="126"/>
      <c r="E939" s="194"/>
      <c r="F939" s="10"/>
      <c r="G939" s="10"/>
      <c r="J939" s="12"/>
      <c r="K939" s="12"/>
      <c r="L939" s="181"/>
      <c r="M939" s="181"/>
      <c r="N939" s="181"/>
      <c r="O939" s="181"/>
      <c r="P939" s="178">
        <f t="shared" si="90"/>
        <v>1</v>
      </c>
      <c r="Q939" s="124">
        <f t="shared" si="91"/>
        <v>1900</v>
      </c>
      <c r="R939" s="124" t="str">
        <f t="shared" si="92"/>
        <v>Jan</v>
      </c>
    </row>
    <row r="940" spans="1:18" x14ac:dyDescent="0.25">
      <c r="A940" s="271"/>
      <c r="D940" s="126"/>
      <c r="E940" s="194"/>
      <c r="F940" s="10"/>
      <c r="G940" s="10"/>
      <c r="J940" s="12"/>
      <c r="K940" s="12"/>
      <c r="L940" s="181"/>
      <c r="M940" s="181"/>
      <c r="N940" s="181"/>
      <c r="O940" s="181"/>
      <c r="P940" s="178">
        <f t="shared" si="90"/>
        <v>1</v>
      </c>
      <c r="Q940" s="124">
        <f t="shared" si="91"/>
        <v>1900</v>
      </c>
      <c r="R940" s="124" t="str">
        <f t="shared" si="92"/>
        <v>Jan</v>
      </c>
    </row>
    <row r="941" spans="1:18" x14ac:dyDescent="0.25">
      <c r="A941" s="271"/>
      <c r="D941" s="126"/>
      <c r="E941" s="194"/>
      <c r="F941" s="10"/>
      <c r="G941" s="10"/>
      <c r="J941" s="12"/>
      <c r="K941" s="12"/>
      <c r="L941" s="181"/>
      <c r="M941" s="181"/>
      <c r="N941" s="181"/>
      <c r="O941" s="181"/>
      <c r="P941" s="178">
        <f t="shared" si="90"/>
        <v>1</v>
      </c>
      <c r="Q941" s="124">
        <f t="shared" si="91"/>
        <v>1900</v>
      </c>
      <c r="R941" s="124" t="str">
        <f t="shared" si="92"/>
        <v>Jan</v>
      </c>
    </row>
    <row r="942" spans="1:18" x14ac:dyDescent="0.25">
      <c r="A942" s="271"/>
      <c r="D942" s="126"/>
      <c r="E942" s="194"/>
      <c r="F942" s="10"/>
      <c r="G942" s="10"/>
      <c r="J942" s="12"/>
      <c r="K942" s="12"/>
      <c r="L942" s="181"/>
      <c r="M942" s="181"/>
      <c r="N942" s="181"/>
      <c r="O942" s="181"/>
      <c r="P942" s="178">
        <f t="shared" si="90"/>
        <v>1</v>
      </c>
      <c r="Q942" s="124">
        <f t="shared" si="91"/>
        <v>1900</v>
      </c>
      <c r="R942" s="124" t="str">
        <f t="shared" si="92"/>
        <v>Jan</v>
      </c>
    </row>
    <row r="943" spans="1:18" x14ac:dyDescent="0.25">
      <c r="A943" s="271"/>
      <c r="D943" s="125"/>
      <c r="E943" s="194"/>
      <c r="F943" s="10"/>
      <c r="G943" s="10"/>
      <c r="J943" s="12"/>
      <c r="K943" s="12"/>
      <c r="L943" s="181"/>
      <c r="M943" s="181"/>
      <c r="N943" s="181"/>
      <c r="O943" s="181"/>
      <c r="P943" s="178">
        <f t="shared" si="90"/>
        <v>1</v>
      </c>
      <c r="Q943" s="124">
        <f t="shared" si="91"/>
        <v>1900</v>
      </c>
      <c r="R943" s="124" t="str">
        <f t="shared" si="92"/>
        <v>Jan</v>
      </c>
    </row>
    <row r="944" spans="1:18" x14ac:dyDescent="0.25">
      <c r="A944" s="271"/>
      <c r="D944" s="125"/>
      <c r="E944" s="194"/>
      <c r="F944" s="10"/>
      <c r="G944" s="10"/>
      <c r="J944" s="12"/>
      <c r="K944" s="12"/>
      <c r="L944" s="181"/>
      <c r="M944" s="181"/>
      <c r="N944" s="181"/>
      <c r="O944" s="181"/>
      <c r="P944" s="178">
        <f t="shared" si="90"/>
        <v>1</v>
      </c>
      <c r="Q944" s="124">
        <f t="shared" si="91"/>
        <v>1900</v>
      </c>
      <c r="R944" s="124" t="str">
        <f t="shared" si="92"/>
        <v>Jan</v>
      </c>
    </row>
    <row r="945" spans="1:18" x14ac:dyDescent="0.25">
      <c r="A945" s="271"/>
      <c r="D945" s="125"/>
      <c r="E945" s="194"/>
      <c r="F945" s="10"/>
      <c r="G945" s="10"/>
      <c r="J945" s="12"/>
      <c r="K945" s="12"/>
      <c r="L945" s="181"/>
      <c r="M945" s="181"/>
      <c r="N945" s="181"/>
      <c r="O945" s="181"/>
      <c r="P945" s="178">
        <f t="shared" si="90"/>
        <v>1</v>
      </c>
      <c r="Q945" s="124">
        <f t="shared" si="91"/>
        <v>1900</v>
      </c>
      <c r="R945" s="124" t="str">
        <f t="shared" si="92"/>
        <v>Jan</v>
      </c>
    </row>
    <row r="946" spans="1:18" x14ac:dyDescent="0.25">
      <c r="A946" s="271"/>
      <c r="D946" s="126"/>
      <c r="E946" s="194"/>
      <c r="F946" s="10"/>
      <c r="G946" s="10"/>
      <c r="J946" s="12"/>
      <c r="K946" s="12"/>
      <c r="L946" s="181"/>
      <c r="M946" s="181"/>
      <c r="N946" s="181"/>
      <c r="O946" s="181"/>
      <c r="P946" s="178">
        <f t="shared" si="90"/>
        <v>1</v>
      </c>
      <c r="Q946" s="124">
        <f t="shared" si="91"/>
        <v>1900</v>
      </c>
      <c r="R946" s="124" t="str">
        <f t="shared" si="92"/>
        <v>Jan</v>
      </c>
    </row>
    <row r="947" spans="1:18" x14ac:dyDescent="0.25">
      <c r="A947" s="271"/>
      <c r="D947" s="125"/>
      <c r="E947" s="194"/>
      <c r="F947" s="10"/>
      <c r="G947" s="10"/>
      <c r="J947" s="12"/>
      <c r="K947" s="12"/>
      <c r="L947" s="181"/>
      <c r="M947" s="181"/>
      <c r="N947" s="181"/>
      <c r="O947" s="181"/>
      <c r="P947" s="178">
        <f t="shared" si="90"/>
        <v>1</v>
      </c>
      <c r="Q947" s="124">
        <f t="shared" si="91"/>
        <v>1900</v>
      </c>
      <c r="R947" s="124" t="str">
        <f t="shared" si="92"/>
        <v>Jan</v>
      </c>
    </row>
    <row r="948" spans="1:18" x14ac:dyDescent="0.25">
      <c r="A948" s="271"/>
      <c r="D948" s="125"/>
      <c r="E948" s="194"/>
      <c r="F948" s="10"/>
      <c r="G948" s="10"/>
      <c r="J948" s="12"/>
      <c r="K948" s="12"/>
      <c r="L948" s="181"/>
      <c r="M948" s="181"/>
      <c r="N948" s="181"/>
      <c r="O948" s="181"/>
      <c r="P948" s="178">
        <f t="shared" si="90"/>
        <v>1</v>
      </c>
      <c r="Q948" s="124">
        <f t="shared" si="91"/>
        <v>1900</v>
      </c>
      <c r="R948" s="124" t="str">
        <f t="shared" si="92"/>
        <v>Jan</v>
      </c>
    </row>
    <row r="949" spans="1:18" x14ac:dyDescent="0.25">
      <c r="A949" s="271"/>
      <c r="D949" s="125"/>
      <c r="E949" s="194"/>
      <c r="F949" s="10"/>
      <c r="G949" s="10"/>
      <c r="J949" s="12"/>
      <c r="K949" s="12"/>
      <c r="L949" s="181"/>
      <c r="M949" s="181"/>
      <c r="N949" s="181"/>
      <c r="O949" s="181"/>
      <c r="P949" s="178">
        <f t="shared" si="90"/>
        <v>1</v>
      </c>
      <c r="Q949" s="124">
        <f t="shared" si="91"/>
        <v>1900</v>
      </c>
      <c r="R949" s="124" t="str">
        <f t="shared" si="92"/>
        <v>Jan</v>
      </c>
    </row>
    <row r="950" spans="1:18" x14ac:dyDescent="0.25">
      <c r="A950" s="271"/>
      <c r="D950" s="125"/>
      <c r="E950" s="194"/>
      <c r="F950" s="135"/>
      <c r="G950" s="135"/>
      <c r="J950" s="12"/>
      <c r="K950" s="12"/>
      <c r="L950" s="181"/>
      <c r="M950" s="181"/>
      <c r="N950" s="181"/>
      <c r="O950" s="181"/>
      <c r="P950" s="178">
        <f t="shared" si="90"/>
        <v>1</v>
      </c>
      <c r="Q950" s="124">
        <f t="shared" si="91"/>
        <v>1900</v>
      </c>
      <c r="R950" s="124" t="str">
        <f t="shared" si="92"/>
        <v>Jan</v>
      </c>
    </row>
    <row r="951" spans="1:18" x14ac:dyDescent="0.25">
      <c r="A951" s="271"/>
      <c r="D951" s="125"/>
      <c r="E951" s="195"/>
      <c r="F951" s="135"/>
      <c r="G951" s="135"/>
      <c r="J951" s="12"/>
      <c r="K951" s="12"/>
      <c r="L951" s="181"/>
      <c r="M951" s="181"/>
      <c r="N951" s="181"/>
      <c r="O951" s="181"/>
      <c r="P951" s="178">
        <f t="shared" si="90"/>
        <v>1</v>
      </c>
      <c r="Q951" s="124">
        <f t="shared" si="91"/>
        <v>1900</v>
      </c>
      <c r="R951" s="124" t="str">
        <f t="shared" si="92"/>
        <v>Jan</v>
      </c>
    </row>
    <row r="952" spans="1:18" x14ac:dyDescent="0.25">
      <c r="A952" s="271"/>
      <c r="D952" s="125"/>
      <c r="E952" s="195"/>
      <c r="F952" s="135"/>
      <c r="G952" s="135"/>
      <c r="J952" s="138"/>
      <c r="K952" s="138"/>
      <c r="L952" s="183"/>
      <c r="M952" s="181"/>
      <c r="N952" s="181"/>
      <c r="O952" s="181"/>
      <c r="P952" s="178">
        <f t="shared" si="90"/>
        <v>1</v>
      </c>
      <c r="Q952" s="124">
        <f t="shared" si="91"/>
        <v>1900</v>
      </c>
      <c r="R952" s="124" t="str">
        <f t="shared" si="92"/>
        <v>Jan</v>
      </c>
    </row>
    <row r="953" spans="1:18" x14ac:dyDescent="0.25">
      <c r="A953" s="271"/>
      <c r="D953" s="125"/>
      <c r="E953" s="195"/>
      <c r="F953" s="135"/>
      <c r="G953" s="135"/>
      <c r="H953" s="137"/>
      <c r="J953" s="138"/>
      <c r="K953" s="138"/>
      <c r="L953" s="183"/>
      <c r="M953" s="181"/>
      <c r="N953" s="181"/>
      <c r="O953" s="181"/>
      <c r="P953" s="178">
        <f t="shared" si="90"/>
        <v>1</v>
      </c>
      <c r="Q953" s="124">
        <f t="shared" si="91"/>
        <v>1900</v>
      </c>
      <c r="R953" s="124" t="str">
        <f t="shared" si="92"/>
        <v>Jan</v>
      </c>
    </row>
    <row r="954" spans="1:18" x14ac:dyDescent="0.25">
      <c r="A954" s="271"/>
      <c r="D954" s="125"/>
      <c r="E954" s="195"/>
      <c r="F954" s="135"/>
      <c r="G954" s="135"/>
      <c r="H954" s="137"/>
      <c r="J954" s="138"/>
      <c r="K954" s="138"/>
      <c r="L954" s="183"/>
      <c r="M954" s="181"/>
      <c r="N954" s="181"/>
      <c r="O954" s="181"/>
      <c r="P954" s="178">
        <f t="shared" ref="P954:P1017" si="93">MONTH(E954)</f>
        <v>1</v>
      </c>
      <c r="Q954" s="124">
        <f t="shared" ref="Q954:Q1017" si="94">YEAR(E954)</f>
        <v>1900</v>
      </c>
      <c r="R954" s="124" t="str">
        <f t="shared" ref="R954:R1017" si="95">CHOOSE(P954,"Jan","Feb","Mar","Apr","May","Jun","Jul","Aug","Sep","Oct","Nov","Dec")</f>
        <v>Jan</v>
      </c>
    </row>
    <row r="955" spans="1:18" x14ac:dyDescent="0.25">
      <c r="A955" s="271"/>
      <c r="D955" s="125"/>
      <c r="E955" s="195"/>
      <c r="F955" s="135"/>
      <c r="G955" s="135"/>
      <c r="H955" s="137"/>
      <c r="J955" s="138"/>
      <c r="K955" s="138"/>
      <c r="L955" s="183"/>
      <c r="M955" s="181"/>
      <c r="N955" s="181"/>
      <c r="O955" s="181"/>
      <c r="P955" s="178">
        <f t="shared" si="93"/>
        <v>1</v>
      </c>
      <c r="Q955" s="124">
        <f t="shared" si="94"/>
        <v>1900</v>
      </c>
      <c r="R955" s="124" t="str">
        <f t="shared" si="95"/>
        <v>Jan</v>
      </c>
    </row>
    <row r="956" spans="1:18" x14ac:dyDescent="0.25">
      <c r="A956" s="271"/>
      <c r="D956" s="125"/>
      <c r="E956" s="195"/>
      <c r="F956" s="135"/>
      <c r="G956" s="135"/>
      <c r="H956" s="137"/>
      <c r="J956" s="138"/>
      <c r="K956" s="138"/>
      <c r="L956" s="183"/>
      <c r="M956" s="181"/>
      <c r="N956" s="181"/>
      <c r="O956" s="181"/>
      <c r="P956" s="178">
        <f t="shared" si="93"/>
        <v>1</v>
      </c>
      <c r="Q956" s="124">
        <f t="shared" si="94"/>
        <v>1900</v>
      </c>
      <c r="R956" s="124" t="str">
        <f t="shared" si="95"/>
        <v>Jan</v>
      </c>
    </row>
    <row r="957" spans="1:18" x14ac:dyDescent="0.25">
      <c r="A957" s="271"/>
      <c r="D957" s="125"/>
      <c r="E957" s="195"/>
      <c r="F957" s="135"/>
      <c r="G957" s="135"/>
      <c r="H957" s="137"/>
      <c r="J957" s="138"/>
      <c r="K957" s="138"/>
      <c r="L957" s="183"/>
      <c r="M957" s="181"/>
      <c r="N957" s="181"/>
      <c r="O957" s="181"/>
      <c r="P957" s="178">
        <f t="shared" si="93"/>
        <v>1</v>
      </c>
      <c r="Q957" s="124">
        <f t="shared" si="94"/>
        <v>1900</v>
      </c>
      <c r="R957" s="124" t="str">
        <f t="shared" si="95"/>
        <v>Jan</v>
      </c>
    </row>
    <row r="958" spans="1:18" x14ac:dyDescent="0.25">
      <c r="A958" s="271"/>
      <c r="D958" s="125"/>
      <c r="E958" s="195"/>
      <c r="F958" s="135"/>
      <c r="G958" s="135"/>
      <c r="H958" s="137"/>
      <c r="J958" s="138"/>
      <c r="K958" s="138"/>
      <c r="L958" s="183"/>
      <c r="M958" s="181"/>
      <c r="N958" s="181"/>
      <c r="O958" s="181"/>
      <c r="P958" s="178">
        <f t="shared" si="93"/>
        <v>1</v>
      </c>
      <c r="Q958" s="124">
        <f t="shared" si="94"/>
        <v>1900</v>
      </c>
      <c r="R958" s="124" t="str">
        <f t="shared" si="95"/>
        <v>Jan</v>
      </c>
    </row>
    <row r="959" spans="1:18" x14ac:dyDescent="0.25">
      <c r="A959" s="271"/>
      <c r="D959" s="125"/>
      <c r="E959" s="195"/>
      <c r="F959" s="135"/>
      <c r="G959" s="135"/>
      <c r="H959" s="137"/>
      <c r="J959" s="138"/>
      <c r="K959" s="138"/>
      <c r="L959" s="183"/>
      <c r="M959" s="181"/>
      <c r="N959" s="181"/>
      <c r="O959" s="181"/>
      <c r="P959" s="178">
        <f t="shared" si="93"/>
        <v>1</v>
      </c>
      <c r="Q959" s="124">
        <f t="shared" si="94"/>
        <v>1900</v>
      </c>
      <c r="R959" s="124" t="str">
        <f t="shared" si="95"/>
        <v>Jan</v>
      </c>
    </row>
    <row r="960" spans="1:18" x14ac:dyDescent="0.25">
      <c r="A960" s="271"/>
      <c r="D960" s="125"/>
      <c r="E960" s="195"/>
      <c r="F960" s="135"/>
      <c r="G960" s="135"/>
      <c r="H960" s="137"/>
      <c r="J960" s="138"/>
      <c r="K960" s="138"/>
      <c r="L960" s="183"/>
      <c r="M960" s="181"/>
      <c r="N960" s="181"/>
      <c r="O960" s="181"/>
      <c r="P960" s="178">
        <f t="shared" si="93"/>
        <v>1</v>
      </c>
      <c r="Q960" s="124">
        <f t="shared" si="94"/>
        <v>1900</v>
      </c>
      <c r="R960" s="124" t="str">
        <f t="shared" si="95"/>
        <v>Jan</v>
      </c>
    </row>
    <row r="961" spans="1:18" x14ac:dyDescent="0.25">
      <c r="A961" s="271"/>
      <c r="D961" s="125"/>
      <c r="E961" s="195"/>
      <c r="F961" s="135"/>
      <c r="G961" s="135"/>
      <c r="H961" s="137"/>
      <c r="J961" s="138"/>
      <c r="K961" s="138"/>
      <c r="L961" s="183"/>
      <c r="M961" s="181"/>
      <c r="N961" s="181"/>
      <c r="O961" s="181"/>
      <c r="P961" s="178">
        <f t="shared" si="93"/>
        <v>1</v>
      </c>
      <c r="Q961" s="124">
        <f t="shared" si="94"/>
        <v>1900</v>
      </c>
      <c r="R961" s="124" t="str">
        <f t="shared" si="95"/>
        <v>Jan</v>
      </c>
    </row>
    <row r="962" spans="1:18" x14ac:dyDescent="0.25">
      <c r="A962" s="271"/>
      <c r="D962" s="125"/>
      <c r="E962" s="195"/>
      <c r="F962" s="135"/>
      <c r="G962" s="135"/>
      <c r="H962" s="137"/>
      <c r="J962" s="138"/>
      <c r="K962" s="138"/>
      <c r="L962" s="183"/>
      <c r="M962" s="181"/>
      <c r="N962" s="181"/>
      <c r="O962" s="181"/>
      <c r="P962" s="178">
        <f t="shared" si="93"/>
        <v>1</v>
      </c>
      <c r="Q962" s="124">
        <f t="shared" si="94"/>
        <v>1900</v>
      </c>
      <c r="R962" s="124" t="str">
        <f t="shared" si="95"/>
        <v>Jan</v>
      </c>
    </row>
    <row r="963" spans="1:18" x14ac:dyDescent="0.25">
      <c r="A963" s="271"/>
      <c r="D963" s="125"/>
      <c r="E963" s="195"/>
      <c r="F963" s="135"/>
      <c r="G963" s="135"/>
      <c r="H963" s="137"/>
      <c r="J963" s="138"/>
      <c r="K963" s="138"/>
      <c r="L963" s="183"/>
      <c r="M963" s="181"/>
      <c r="N963" s="181"/>
      <c r="O963" s="181"/>
      <c r="P963" s="178">
        <f t="shared" si="93"/>
        <v>1</v>
      </c>
      <c r="Q963" s="124">
        <f t="shared" si="94"/>
        <v>1900</v>
      </c>
      <c r="R963" s="124" t="str">
        <f t="shared" si="95"/>
        <v>Jan</v>
      </c>
    </row>
    <row r="964" spans="1:18" x14ac:dyDescent="0.25">
      <c r="A964" s="271"/>
      <c r="D964" s="125"/>
      <c r="E964" s="195"/>
      <c r="F964" s="135"/>
      <c r="G964" s="135"/>
      <c r="H964" s="137"/>
      <c r="J964" s="138"/>
      <c r="K964" s="138"/>
      <c r="L964" s="183"/>
      <c r="M964" s="181"/>
      <c r="N964" s="181"/>
      <c r="O964" s="181"/>
      <c r="P964" s="178">
        <f t="shared" si="93"/>
        <v>1</v>
      </c>
      <c r="Q964" s="124">
        <f t="shared" si="94"/>
        <v>1900</v>
      </c>
      <c r="R964" s="124" t="str">
        <f t="shared" si="95"/>
        <v>Jan</v>
      </c>
    </row>
    <row r="965" spans="1:18" x14ac:dyDescent="0.25">
      <c r="A965" s="271"/>
      <c r="D965" s="125"/>
      <c r="E965" s="195"/>
      <c r="F965" s="135"/>
      <c r="G965" s="135"/>
      <c r="H965" s="137"/>
      <c r="J965" s="138"/>
      <c r="K965" s="138"/>
      <c r="L965" s="183"/>
      <c r="M965" s="181"/>
      <c r="N965" s="181"/>
      <c r="O965" s="181"/>
      <c r="P965" s="178">
        <f t="shared" si="93"/>
        <v>1</v>
      </c>
      <c r="Q965" s="124">
        <f t="shared" si="94"/>
        <v>1900</v>
      </c>
      <c r="R965" s="124" t="str">
        <f t="shared" si="95"/>
        <v>Jan</v>
      </c>
    </row>
    <row r="966" spans="1:18" x14ac:dyDescent="0.25">
      <c r="A966" s="271"/>
      <c r="D966" s="125"/>
      <c r="E966" s="195"/>
      <c r="F966" s="135"/>
      <c r="G966" s="135"/>
      <c r="H966" s="137"/>
      <c r="J966" s="138"/>
      <c r="K966" s="138"/>
      <c r="L966" s="183"/>
      <c r="M966" s="181"/>
      <c r="N966" s="181"/>
      <c r="O966" s="181"/>
      <c r="P966" s="178">
        <f t="shared" si="93"/>
        <v>1</v>
      </c>
      <c r="Q966" s="124">
        <f t="shared" si="94"/>
        <v>1900</v>
      </c>
      <c r="R966" s="124" t="str">
        <f t="shared" si="95"/>
        <v>Jan</v>
      </c>
    </row>
    <row r="967" spans="1:18" x14ac:dyDescent="0.25">
      <c r="A967" s="271"/>
      <c r="D967" s="125"/>
      <c r="E967" s="195"/>
      <c r="F967" s="135"/>
      <c r="G967" s="135"/>
      <c r="H967" s="137"/>
      <c r="J967" s="138"/>
      <c r="K967" s="138"/>
      <c r="L967" s="183"/>
      <c r="M967" s="181"/>
      <c r="N967" s="181"/>
      <c r="O967" s="181"/>
      <c r="P967" s="178">
        <f t="shared" si="93"/>
        <v>1</v>
      </c>
      <c r="Q967" s="124">
        <f t="shared" si="94"/>
        <v>1900</v>
      </c>
      <c r="R967" s="124" t="str">
        <f t="shared" si="95"/>
        <v>Jan</v>
      </c>
    </row>
    <row r="968" spans="1:18" x14ac:dyDescent="0.25">
      <c r="A968" s="271"/>
      <c r="D968" s="125"/>
      <c r="E968" s="195"/>
      <c r="F968" s="135"/>
      <c r="G968" s="135"/>
      <c r="H968" s="137"/>
      <c r="J968" s="138"/>
      <c r="K968" s="138"/>
      <c r="L968" s="183"/>
      <c r="M968" s="181"/>
      <c r="N968" s="181"/>
      <c r="O968" s="181"/>
      <c r="P968" s="178">
        <f t="shared" si="93"/>
        <v>1</v>
      </c>
      <c r="Q968" s="124">
        <f t="shared" si="94"/>
        <v>1900</v>
      </c>
      <c r="R968" s="124" t="str">
        <f t="shared" si="95"/>
        <v>Jan</v>
      </c>
    </row>
    <row r="969" spans="1:18" x14ac:dyDescent="0.25">
      <c r="A969" s="271"/>
      <c r="D969" s="125"/>
      <c r="E969" s="195"/>
      <c r="F969" s="135"/>
      <c r="G969" s="135"/>
      <c r="H969" s="137"/>
      <c r="J969" s="138"/>
      <c r="K969" s="138"/>
      <c r="L969" s="183"/>
      <c r="M969" s="181"/>
      <c r="N969" s="181"/>
      <c r="O969" s="181"/>
      <c r="P969" s="178">
        <f t="shared" si="93"/>
        <v>1</v>
      </c>
      <c r="Q969" s="124">
        <f t="shared" si="94"/>
        <v>1900</v>
      </c>
      <c r="R969" s="124" t="str">
        <f t="shared" si="95"/>
        <v>Jan</v>
      </c>
    </row>
    <row r="970" spans="1:18" x14ac:dyDescent="0.25">
      <c r="A970" s="271"/>
      <c r="D970" s="125"/>
      <c r="E970" s="195"/>
      <c r="F970" s="135"/>
      <c r="G970" s="135"/>
      <c r="H970" s="137"/>
      <c r="J970" s="138"/>
      <c r="K970" s="138"/>
      <c r="L970" s="183"/>
      <c r="M970" s="181"/>
      <c r="N970" s="181"/>
      <c r="O970" s="181"/>
      <c r="P970" s="178">
        <f t="shared" si="93"/>
        <v>1</v>
      </c>
      <c r="Q970" s="124">
        <f t="shared" si="94"/>
        <v>1900</v>
      </c>
      <c r="R970" s="124" t="str">
        <f t="shared" si="95"/>
        <v>Jan</v>
      </c>
    </row>
    <row r="971" spans="1:18" x14ac:dyDescent="0.25">
      <c r="A971" s="271"/>
      <c r="D971" s="125"/>
      <c r="E971" s="195"/>
      <c r="F971" s="135"/>
      <c r="G971" s="135"/>
      <c r="H971" s="137"/>
      <c r="J971" s="138"/>
      <c r="K971" s="138"/>
      <c r="L971" s="183"/>
      <c r="M971" s="181"/>
      <c r="N971" s="181"/>
      <c r="O971" s="181"/>
      <c r="P971" s="178">
        <f t="shared" si="93"/>
        <v>1</v>
      </c>
      <c r="Q971" s="124">
        <f t="shared" si="94"/>
        <v>1900</v>
      </c>
      <c r="R971" s="124" t="str">
        <f t="shared" si="95"/>
        <v>Jan</v>
      </c>
    </row>
    <row r="972" spans="1:18" x14ac:dyDescent="0.25">
      <c r="A972" s="271"/>
      <c r="D972" s="125"/>
      <c r="E972" s="195"/>
      <c r="F972" s="135"/>
      <c r="G972" s="135"/>
      <c r="H972" s="137"/>
      <c r="J972" s="138"/>
      <c r="K972" s="138"/>
      <c r="L972" s="183"/>
      <c r="M972" s="181"/>
      <c r="N972" s="181"/>
      <c r="O972" s="181"/>
      <c r="P972" s="178">
        <f t="shared" si="93"/>
        <v>1</v>
      </c>
      <c r="Q972" s="124">
        <f t="shared" si="94"/>
        <v>1900</v>
      </c>
      <c r="R972" s="124" t="str">
        <f t="shared" si="95"/>
        <v>Jan</v>
      </c>
    </row>
    <row r="973" spans="1:18" x14ac:dyDescent="0.25">
      <c r="A973" s="271"/>
      <c r="D973" s="125"/>
      <c r="E973" s="195"/>
      <c r="F973" s="135"/>
      <c r="G973" s="135"/>
      <c r="H973" s="137"/>
      <c r="J973" s="136"/>
      <c r="K973" s="136"/>
      <c r="L973" s="183"/>
      <c r="M973" s="181"/>
      <c r="N973" s="181"/>
      <c r="O973" s="181"/>
      <c r="P973" s="178">
        <f t="shared" si="93"/>
        <v>1</v>
      </c>
      <c r="Q973" s="124">
        <f t="shared" si="94"/>
        <v>1900</v>
      </c>
      <c r="R973" s="124" t="str">
        <f t="shared" si="95"/>
        <v>Jan</v>
      </c>
    </row>
    <row r="974" spans="1:18" x14ac:dyDescent="0.25">
      <c r="A974" s="271"/>
      <c r="D974" s="125"/>
      <c r="E974" s="195"/>
      <c r="F974" s="135"/>
      <c r="G974" s="135"/>
      <c r="H974" s="135"/>
      <c r="J974" s="136"/>
      <c r="K974" s="136"/>
      <c r="L974" s="183"/>
      <c r="M974" s="181"/>
      <c r="N974" s="181"/>
      <c r="O974" s="181"/>
      <c r="P974" s="178">
        <f t="shared" si="93"/>
        <v>1</v>
      </c>
      <c r="Q974" s="124">
        <f t="shared" si="94"/>
        <v>1900</v>
      </c>
      <c r="R974" s="124" t="str">
        <f t="shared" si="95"/>
        <v>Jan</v>
      </c>
    </row>
    <row r="975" spans="1:18" ht="15.75" customHeight="1" x14ac:dyDescent="0.25">
      <c r="A975" s="271"/>
      <c r="D975" s="125"/>
      <c r="E975" s="195"/>
      <c r="F975" s="10"/>
      <c r="G975" s="10"/>
      <c r="H975" s="135"/>
      <c r="J975" s="136"/>
      <c r="K975" s="136"/>
      <c r="L975" s="183"/>
      <c r="M975" s="181"/>
      <c r="N975" s="181"/>
      <c r="O975" s="181"/>
      <c r="P975" s="178">
        <f t="shared" si="93"/>
        <v>1</v>
      </c>
      <c r="Q975" s="124">
        <f t="shared" si="94"/>
        <v>1900</v>
      </c>
      <c r="R975" s="124" t="str">
        <f t="shared" si="95"/>
        <v>Jan</v>
      </c>
    </row>
    <row r="976" spans="1:18" x14ac:dyDescent="0.25">
      <c r="A976" s="271"/>
      <c r="D976" s="125"/>
      <c r="E976" s="194"/>
      <c r="F976" s="10"/>
      <c r="G976" s="10"/>
      <c r="H976" s="135"/>
      <c r="J976" s="136"/>
      <c r="K976" s="136"/>
      <c r="L976" s="183"/>
      <c r="M976" s="181"/>
      <c r="N976" s="181"/>
      <c r="O976" s="181"/>
      <c r="P976" s="178">
        <f t="shared" si="93"/>
        <v>1</v>
      </c>
      <c r="Q976" s="124">
        <f t="shared" si="94"/>
        <v>1900</v>
      </c>
      <c r="R976" s="124" t="str">
        <f t="shared" si="95"/>
        <v>Jan</v>
      </c>
    </row>
    <row r="977" spans="1:18" x14ac:dyDescent="0.25">
      <c r="A977" s="271"/>
      <c r="D977" s="125"/>
      <c r="E977" s="194"/>
      <c r="F977" s="10"/>
      <c r="G977" s="10"/>
      <c r="H977" s="135"/>
      <c r="J977" s="127"/>
      <c r="K977" s="127"/>
      <c r="L977" s="181"/>
      <c r="M977" s="181"/>
      <c r="N977" s="181"/>
      <c r="O977" s="181"/>
      <c r="P977" s="178">
        <f t="shared" si="93"/>
        <v>1</v>
      </c>
      <c r="Q977" s="124">
        <f t="shared" si="94"/>
        <v>1900</v>
      </c>
      <c r="R977" s="124" t="str">
        <f t="shared" si="95"/>
        <v>Jan</v>
      </c>
    </row>
    <row r="978" spans="1:18" x14ac:dyDescent="0.25">
      <c r="A978" s="271"/>
      <c r="D978" s="125"/>
      <c r="E978" s="194"/>
      <c r="F978" s="10"/>
      <c r="G978" s="10"/>
      <c r="H978" s="10"/>
      <c r="J978" s="127"/>
      <c r="K978" s="127"/>
      <c r="L978" s="181"/>
      <c r="M978" s="181"/>
      <c r="N978" s="181"/>
      <c r="O978" s="181"/>
      <c r="P978" s="178">
        <f t="shared" si="93"/>
        <v>1</v>
      </c>
      <c r="Q978" s="124">
        <f t="shared" si="94"/>
        <v>1900</v>
      </c>
      <c r="R978" s="124" t="str">
        <f t="shared" si="95"/>
        <v>Jan</v>
      </c>
    </row>
    <row r="979" spans="1:18" x14ac:dyDescent="0.25">
      <c r="A979" s="271"/>
      <c r="D979" s="125"/>
      <c r="E979" s="194"/>
      <c r="F979" s="135"/>
      <c r="G979" s="135"/>
      <c r="H979" s="10"/>
      <c r="J979" s="127"/>
      <c r="K979" s="127"/>
      <c r="L979" s="181"/>
      <c r="M979" s="181"/>
      <c r="N979" s="181"/>
      <c r="O979" s="181"/>
      <c r="P979" s="178">
        <f t="shared" si="93"/>
        <v>1</v>
      </c>
      <c r="Q979" s="124">
        <f t="shared" si="94"/>
        <v>1900</v>
      </c>
      <c r="R979" s="124" t="str">
        <f t="shared" si="95"/>
        <v>Jan</v>
      </c>
    </row>
    <row r="980" spans="1:18" x14ac:dyDescent="0.25">
      <c r="A980" s="271"/>
      <c r="D980" s="125"/>
      <c r="E980" s="195"/>
      <c r="F980" s="135"/>
      <c r="G980" s="135"/>
      <c r="H980" s="129"/>
      <c r="J980" s="127"/>
      <c r="K980" s="127"/>
      <c r="L980" s="181"/>
      <c r="M980" s="181"/>
      <c r="N980" s="181"/>
      <c r="O980" s="181"/>
      <c r="P980" s="178">
        <f t="shared" si="93"/>
        <v>1</v>
      </c>
      <c r="Q980" s="124">
        <f t="shared" si="94"/>
        <v>1900</v>
      </c>
      <c r="R980" s="124" t="str">
        <f t="shared" si="95"/>
        <v>Jan</v>
      </c>
    </row>
    <row r="981" spans="1:18" x14ac:dyDescent="0.25">
      <c r="A981" s="271"/>
      <c r="D981" s="125"/>
      <c r="E981" s="195"/>
      <c r="F981" s="135"/>
      <c r="G981" s="135"/>
      <c r="H981" s="129"/>
      <c r="J981" s="136"/>
      <c r="K981" s="136"/>
      <c r="L981" s="183"/>
      <c r="M981" s="181"/>
      <c r="N981" s="181"/>
      <c r="O981" s="181"/>
      <c r="P981" s="178">
        <f t="shared" si="93"/>
        <v>1</v>
      </c>
      <c r="Q981" s="124">
        <f t="shared" si="94"/>
        <v>1900</v>
      </c>
      <c r="R981" s="124" t="str">
        <f t="shared" si="95"/>
        <v>Jan</v>
      </c>
    </row>
    <row r="982" spans="1:18" x14ac:dyDescent="0.25">
      <c r="A982" s="271"/>
      <c r="D982" s="125"/>
      <c r="E982" s="195"/>
      <c r="F982" s="135"/>
      <c r="G982" s="135"/>
      <c r="H982" s="139"/>
      <c r="J982" s="136"/>
      <c r="K982" s="136"/>
      <c r="L982" s="183"/>
      <c r="M982" s="181"/>
      <c r="N982" s="181"/>
      <c r="O982" s="181"/>
      <c r="P982" s="178">
        <f t="shared" si="93"/>
        <v>1</v>
      </c>
      <c r="Q982" s="124">
        <f t="shared" si="94"/>
        <v>1900</v>
      </c>
      <c r="R982" s="124" t="str">
        <f t="shared" si="95"/>
        <v>Jan</v>
      </c>
    </row>
    <row r="983" spans="1:18" x14ac:dyDescent="0.25">
      <c r="A983" s="271"/>
      <c r="D983" s="125"/>
      <c r="E983" s="195"/>
      <c r="F983" s="135"/>
      <c r="G983" s="135"/>
      <c r="H983" s="139"/>
      <c r="J983" s="136"/>
      <c r="K983" s="136"/>
      <c r="L983" s="183"/>
      <c r="M983" s="181"/>
      <c r="N983" s="181"/>
      <c r="O983" s="181"/>
      <c r="P983" s="178">
        <f t="shared" si="93"/>
        <v>1</v>
      </c>
      <c r="Q983" s="124">
        <f t="shared" si="94"/>
        <v>1900</v>
      </c>
      <c r="R983" s="124" t="str">
        <f t="shared" si="95"/>
        <v>Jan</v>
      </c>
    </row>
    <row r="984" spans="1:18" x14ac:dyDescent="0.25">
      <c r="A984" s="271"/>
      <c r="D984" s="125"/>
      <c r="E984" s="195"/>
      <c r="F984" s="135"/>
      <c r="G984" s="135"/>
      <c r="H984" s="139"/>
      <c r="J984" s="136"/>
      <c r="K984" s="136"/>
      <c r="L984" s="183"/>
      <c r="M984" s="181"/>
      <c r="N984" s="181"/>
      <c r="O984" s="181"/>
      <c r="P984" s="178">
        <f t="shared" si="93"/>
        <v>1</v>
      </c>
      <c r="Q984" s="124">
        <f t="shared" si="94"/>
        <v>1900</v>
      </c>
      <c r="R984" s="124" t="str">
        <f t="shared" si="95"/>
        <v>Jan</v>
      </c>
    </row>
    <row r="985" spans="1:18" x14ac:dyDescent="0.25">
      <c r="A985" s="271"/>
      <c r="D985" s="125"/>
      <c r="E985" s="195"/>
      <c r="F985" s="135"/>
      <c r="G985" s="135"/>
      <c r="H985" s="139"/>
      <c r="J985" s="136"/>
      <c r="K985" s="136"/>
      <c r="L985" s="183"/>
      <c r="M985" s="181"/>
      <c r="N985" s="181"/>
      <c r="O985" s="181"/>
      <c r="P985" s="178">
        <f t="shared" si="93"/>
        <v>1</v>
      </c>
      <c r="Q985" s="124">
        <f t="shared" si="94"/>
        <v>1900</v>
      </c>
      <c r="R985" s="124" t="str">
        <f t="shared" si="95"/>
        <v>Jan</v>
      </c>
    </row>
    <row r="986" spans="1:18" x14ac:dyDescent="0.25">
      <c r="A986" s="271"/>
      <c r="D986" s="125"/>
      <c r="E986" s="195"/>
      <c r="F986" s="135"/>
      <c r="G986" s="135"/>
      <c r="H986" s="135"/>
      <c r="J986" s="136"/>
      <c r="K986" s="136"/>
      <c r="L986" s="183"/>
      <c r="M986" s="181"/>
      <c r="N986" s="181"/>
      <c r="O986" s="181"/>
      <c r="P986" s="178">
        <f t="shared" si="93"/>
        <v>1</v>
      </c>
      <c r="Q986" s="124">
        <f t="shared" si="94"/>
        <v>1900</v>
      </c>
      <c r="R986" s="124" t="str">
        <f t="shared" si="95"/>
        <v>Jan</v>
      </c>
    </row>
    <row r="987" spans="1:18" x14ac:dyDescent="0.25">
      <c r="A987" s="271"/>
      <c r="D987" s="125"/>
      <c r="E987" s="195"/>
      <c r="F987" s="135"/>
      <c r="G987" s="135"/>
      <c r="H987" s="135"/>
      <c r="J987" s="136"/>
      <c r="K987" s="136"/>
      <c r="L987" s="183"/>
      <c r="M987" s="181"/>
      <c r="N987" s="181"/>
      <c r="O987" s="181"/>
      <c r="P987" s="178">
        <f t="shared" si="93"/>
        <v>1</v>
      </c>
      <c r="Q987" s="124">
        <f t="shared" si="94"/>
        <v>1900</v>
      </c>
      <c r="R987" s="124" t="str">
        <f t="shared" si="95"/>
        <v>Jan</v>
      </c>
    </row>
    <row r="988" spans="1:18" x14ac:dyDescent="0.25">
      <c r="A988" s="271"/>
      <c r="D988" s="125"/>
      <c r="E988" s="195"/>
      <c r="F988" s="135"/>
      <c r="G988" s="135"/>
      <c r="H988" s="135"/>
      <c r="J988" s="136"/>
      <c r="K988" s="136"/>
      <c r="L988" s="183"/>
      <c r="M988" s="181"/>
      <c r="N988" s="181"/>
      <c r="O988" s="181"/>
      <c r="P988" s="178">
        <f t="shared" si="93"/>
        <v>1</v>
      </c>
      <c r="Q988" s="124">
        <f t="shared" si="94"/>
        <v>1900</v>
      </c>
      <c r="R988" s="124" t="str">
        <f t="shared" si="95"/>
        <v>Jan</v>
      </c>
    </row>
    <row r="989" spans="1:18" x14ac:dyDescent="0.25">
      <c r="A989" s="271"/>
      <c r="D989" s="125"/>
      <c r="E989" s="195"/>
      <c r="F989" s="135"/>
      <c r="G989" s="135"/>
      <c r="H989" s="135"/>
      <c r="J989" s="136"/>
      <c r="K989" s="136"/>
      <c r="L989" s="183"/>
      <c r="M989" s="181"/>
      <c r="N989" s="181"/>
      <c r="O989" s="181"/>
      <c r="P989" s="178">
        <f t="shared" si="93"/>
        <v>1</v>
      </c>
      <c r="Q989" s="124">
        <f t="shared" si="94"/>
        <v>1900</v>
      </c>
      <c r="R989" s="124" t="str">
        <f t="shared" si="95"/>
        <v>Jan</v>
      </c>
    </row>
    <row r="990" spans="1:18" x14ac:dyDescent="0.25">
      <c r="A990" s="271"/>
      <c r="D990" s="125"/>
      <c r="E990" s="195"/>
      <c r="F990" s="135"/>
      <c r="G990" s="135"/>
      <c r="H990" s="135"/>
      <c r="J990" s="136"/>
      <c r="K990" s="136"/>
      <c r="L990" s="183"/>
      <c r="M990" s="181"/>
      <c r="N990" s="181"/>
      <c r="O990" s="181"/>
      <c r="P990" s="178">
        <f t="shared" si="93"/>
        <v>1</v>
      </c>
      <c r="Q990" s="124">
        <f t="shared" si="94"/>
        <v>1900</v>
      </c>
      <c r="R990" s="124" t="str">
        <f t="shared" si="95"/>
        <v>Jan</v>
      </c>
    </row>
    <row r="991" spans="1:18" x14ac:dyDescent="0.25">
      <c r="A991" s="271"/>
      <c r="D991" s="125"/>
      <c r="E991" s="195"/>
      <c r="F991" s="135"/>
      <c r="G991" s="135"/>
      <c r="H991" s="139"/>
      <c r="J991" s="136"/>
      <c r="K991" s="136"/>
      <c r="L991" s="183"/>
      <c r="M991" s="181"/>
      <c r="N991" s="181"/>
      <c r="O991" s="181"/>
      <c r="P991" s="178">
        <f t="shared" si="93"/>
        <v>1</v>
      </c>
      <c r="Q991" s="124">
        <f t="shared" si="94"/>
        <v>1900</v>
      </c>
      <c r="R991" s="124" t="str">
        <f t="shared" si="95"/>
        <v>Jan</v>
      </c>
    </row>
    <row r="992" spans="1:18" x14ac:dyDescent="0.25">
      <c r="A992" s="271"/>
      <c r="D992" s="125"/>
      <c r="E992" s="195"/>
      <c r="F992" s="135"/>
      <c r="G992" s="135"/>
      <c r="H992" s="139"/>
      <c r="J992" s="136"/>
      <c r="K992" s="136"/>
      <c r="L992" s="183"/>
      <c r="M992" s="181"/>
      <c r="N992" s="181"/>
      <c r="O992" s="181"/>
      <c r="P992" s="178">
        <f t="shared" si="93"/>
        <v>1</v>
      </c>
      <c r="Q992" s="124">
        <f t="shared" si="94"/>
        <v>1900</v>
      </c>
      <c r="R992" s="124" t="str">
        <f t="shared" si="95"/>
        <v>Jan</v>
      </c>
    </row>
    <row r="993" spans="1:18" x14ac:dyDescent="0.25">
      <c r="A993" s="271"/>
      <c r="D993" s="125"/>
      <c r="E993" s="195"/>
      <c r="F993" s="135"/>
      <c r="G993" s="135"/>
      <c r="H993" s="139"/>
      <c r="J993" s="138"/>
      <c r="K993" s="138"/>
      <c r="L993" s="183"/>
      <c r="M993" s="181"/>
      <c r="N993" s="181"/>
      <c r="O993" s="181"/>
      <c r="P993" s="178">
        <f t="shared" si="93"/>
        <v>1</v>
      </c>
      <c r="Q993" s="124">
        <f t="shared" si="94"/>
        <v>1900</v>
      </c>
      <c r="R993" s="124" t="str">
        <f t="shared" si="95"/>
        <v>Jan</v>
      </c>
    </row>
    <row r="994" spans="1:18" x14ac:dyDescent="0.25">
      <c r="A994" s="271"/>
      <c r="D994" s="125"/>
      <c r="E994" s="195"/>
      <c r="F994" s="135"/>
      <c r="G994" s="135"/>
      <c r="H994" s="137"/>
      <c r="J994" s="138"/>
      <c r="K994" s="138"/>
      <c r="L994" s="183"/>
      <c r="M994" s="181"/>
      <c r="N994" s="181"/>
      <c r="O994" s="181"/>
      <c r="P994" s="178">
        <f t="shared" si="93"/>
        <v>1</v>
      </c>
      <c r="Q994" s="124">
        <f t="shared" si="94"/>
        <v>1900</v>
      </c>
      <c r="R994" s="124" t="str">
        <f t="shared" si="95"/>
        <v>Jan</v>
      </c>
    </row>
    <row r="995" spans="1:18" x14ac:dyDescent="0.25">
      <c r="A995" s="271"/>
      <c r="D995" s="125"/>
      <c r="E995" s="195"/>
      <c r="F995" s="135"/>
      <c r="G995" s="135"/>
      <c r="H995" s="137"/>
      <c r="J995" s="138"/>
      <c r="K995" s="138"/>
      <c r="L995" s="183"/>
      <c r="M995" s="181"/>
      <c r="N995" s="181"/>
      <c r="O995" s="181"/>
      <c r="P995" s="178">
        <f t="shared" si="93"/>
        <v>1</v>
      </c>
      <c r="Q995" s="124">
        <f t="shared" si="94"/>
        <v>1900</v>
      </c>
      <c r="R995" s="124" t="str">
        <f t="shared" si="95"/>
        <v>Jan</v>
      </c>
    </row>
    <row r="996" spans="1:18" x14ac:dyDescent="0.25">
      <c r="A996" s="271"/>
      <c r="D996" s="125"/>
      <c r="E996" s="195"/>
      <c r="F996" s="135"/>
      <c r="G996" s="135"/>
      <c r="H996" s="137"/>
      <c r="J996" s="138"/>
      <c r="K996" s="138"/>
      <c r="L996" s="183"/>
      <c r="M996" s="181"/>
      <c r="N996" s="181"/>
      <c r="O996" s="181"/>
      <c r="P996" s="178">
        <f t="shared" si="93"/>
        <v>1</v>
      </c>
      <c r="Q996" s="124">
        <f t="shared" si="94"/>
        <v>1900</v>
      </c>
      <c r="R996" s="124" t="str">
        <f t="shared" si="95"/>
        <v>Jan</v>
      </c>
    </row>
    <row r="997" spans="1:18" x14ac:dyDescent="0.25">
      <c r="A997" s="271"/>
      <c r="D997" s="125"/>
      <c r="E997" s="195"/>
      <c r="F997" s="135"/>
      <c r="G997" s="135"/>
      <c r="H997" s="137"/>
      <c r="I997" s="12"/>
      <c r="J997" s="138"/>
      <c r="K997" s="138"/>
      <c r="L997" s="183"/>
      <c r="M997" s="181"/>
      <c r="N997" s="181"/>
      <c r="O997" s="181"/>
      <c r="P997" s="178">
        <f t="shared" si="93"/>
        <v>1</v>
      </c>
      <c r="Q997" s="124">
        <f t="shared" si="94"/>
        <v>1900</v>
      </c>
      <c r="R997" s="124" t="str">
        <f t="shared" si="95"/>
        <v>Jan</v>
      </c>
    </row>
    <row r="998" spans="1:18" x14ac:dyDescent="0.25">
      <c r="A998" s="271"/>
      <c r="D998" s="125"/>
      <c r="E998" s="195"/>
      <c r="F998" s="135"/>
      <c r="G998" s="135"/>
      <c r="H998" s="137"/>
      <c r="I998" s="12"/>
      <c r="J998" s="138"/>
      <c r="K998" s="138"/>
      <c r="L998" s="183"/>
      <c r="M998" s="181"/>
      <c r="N998" s="181"/>
      <c r="O998" s="181"/>
      <c r="P998" s="178">
        <f t="shared" si="93"/>
        <v>1</v>
      </c>
      <c r="Q998" s="124">
        <f t="shared" si="94"/>
        <v>1900</v>
      </c>
      <c r="R998" s="124" t="str">
        <f t="shared" si="95"/>
        <v>Jan</v>
      </c>
    </row>
    <row r="999" spans="1:18" x14ac:dyDescent="0.25">
      <c r="A999" s="271"/>
      <c r="D999" s="125"/>
      <c r="E999" s="195"/>
      <c r="F999" s="135"/>
      <c r="G999" s="135"/>
      <c r="H999" s="137"/>
      <c r="I999" s="12"/>
      <c r="J999" s="138"/>
      <c r="K999" s="138"/>
      <c r="L999" s="183"/>
      <c r="M999" s="181"/>
      <c r="N999" s="181"/>
      <c r="O999" s="181"/>
      <c r="P999" s="178">
        <f t="shared" si="93"/>
        <v>1</v>
      </c>
      <c r="Q999" s="124">
        <f t="shared" si="94"/>
        <v>1900</v>
      </c>
      <c r="R999" s="124" t="str">
        <f t="shared" si="95"/>
        <v>Jan</v>
      </c>
    </row>
    <row r="1000" spans="1:18" x14ac:dyDescent="0.25">
      <c r="A1000" s="271"/>
      <c r="D1000" s="125"/>
      <c r="E1000" s="195"/>
      <c r="F1000" s="135"/>
      <c r="G1000" s="135"/>
      <c r="H1000" s="137"/>
      <c r="I1000" s="12"/>
      <c r="J1000" s="138"/>
      <c r="K1000" s="138"/>
      <c r="L1000" s="183"/>
      <c r="M1000" s="181"/>
      <c r="N1000" s="181"/>
      <c r="O1000" s="181"/>
      <c r="P1000" s="178">
        <f t="shared" si="93"/>
        <v>1</v>
      </c>
      <c r="Q1000" s="124">
        <f t="shared" si="94"/>
        <v>1900</v>
      </c>
      <c r="R1000" s="124" t="str">
        <f t="shared" si="95"/>
        <v>Jan</v>
      </c>
    </row>
    <row r="1001" spans="1:18" x14ac:dyDescent="0.25">
      <c r="A1001" s="271"/>
      <c r="D1001" s="125"/>
      <c r="E1001" s="195"/>
      <c r="F1001" s="135"/>
      <c r="G1001" s="135"/>
      <c r="H1001" s="137"/>
      <c r="I1001" s="12"/>
      <c r="J1001" s="138"/>
      <c r="K1001" s="138"/>
      <c r="L1001" s="183"/>
      <c r="M1001" s="181"/>
      <c r="N1001" s="181"/>
      <c r="O1001" s="181"/>
      <c r="P1001" s="178">
        <f t="shared" si="93"/>
        <v>1</v>
      </c>
      <c r="Q1001" s="124">
        <f t="shared" si="94"/>
        <v>1900</v>
      </c>
      <c r="R1001" s="124" t="str">
        <f t="shared" si="95"/>
        <v>Jan</v>
      </c>
    </row>
    <row r="1002" spans="1:18" x14ac:dyDescent="0.25">
      <c r="A1002" s="271"/>
      <c r="D1002" s="125"/>
      <c r="E1002" s="195"/>
      <c r="F1002" s="10"/>
      <c r="G1002" s="10"/>
      <c r="H1002" s="137"/>
      <c r="I1002" s="12"/>
      <c r="J1002" s="138"/>
      <c r="K1002" s="138"/>
      <c r="L1002" s="183"/>
      <c r="M1002" s="181"/>
      <c r="N1002" s="181"/>
      <c r="O1002" s="181"/>
      <c r="P1002" s="178">
        <f t="shared" si="93"/>
        <v>1</v>
      </c>
      <c r="Q1002" s="124">
        <f t="shared" si="94"/>
        <v>1900</v>
      </c>
      <c r="R1002" s="124" t="str">
        <f t="shared" si="95"/>
        <v>Jan</v>
      </c>
    </row>
    <row r="1003" spans="1:18" x14ac:dyDescent="0.25">
      <c r="A1003" s="271"/>
      <c r="D1003" s="125"/>
      <c r="E1003" s="194"/>
      <c r="F1003" s="10"/>
      <c r="G1003" s="10"/>
      <c r="H1003" s="137"/>
      <c r="I1003" s="12"/>
      <c r="J1003" s="138"/>
      <c r="K1003" s="138"/>
      <c r="L1003" s="183"/>
      <c r="M1003" s="181"/>
      <c r="N1003" s="181"/>
      <c r="O1003" s="181"/>
      <c r="P1003" s="178">
        <f t="shared" si="93"/>
        <v>1</v>
      </c>
      <c r="Q1003" s="124">
        <f t="shared" si="94"/>
        <v>1900</v>
      </c>
      <c r="R1003" s="124" t="str">
        <f t="shared" si="95"/>
        <v>Jan</v>
      </c>
    </row>
    <row r="1004" spans="1:18" x14ac:dyDescent="0.25">
      <c r="A1004" s="271"/>
      <c r="D1004" s="125"/>
      <c r="E1004" s="194"/>
      <c r="F1004" s="10"/>
      <c r="G1004" s="10"/>
      <c r="H1004" s="137"/>
      <c r="I1004" s="12"/>
      <c r="J1004" s="12"/>
      <c r="K1004" s="12"/>
      <c r="L1004" s="181"/>
      <c r="M1004" s="181"/>
      <c r="N1004" s="181"/>
      <c r="O1004" s="181"/>
      <c r="P1004" s="178">
        <f t="shared" si="93"/>
        <v>1</v>
      </c>
      <c r="Q1004" s="124">
        <f t="shared" si="94"/>
        <v>1900</v>
      </c>
      <c r="R1004" s="124" t="str">
        <f t="shared" si="95"/>
        <v>Jan</v>
      </c>
    </row>
    <row r="1005" spans="1:18" x14ac:dyDescent="0.25">
      <c r="A1005" s="271"/>
      <c r="D1005" s="125"/>
      <c r="E1005" s="194"/>
      <c r="F1005" s="10"/>
      <c r="G1005" s="10"/>
      <c r="I1005" s="12"/>
      <c r="J1005" s="12"/>
      <c r="K1005" s="12"/>
      <c r="L1005" s="181"/>
      <c r="M1005" s="181"/>
      <c r="N1005" s="181"/>
      <c r="O1005" s="181"/>
      <c r="P1005" s="178">
        <f t="shared" si="93"/>
        <v>1</v>
      </c>
      <c r="Q1005" s="124">
        <f t="shared" si="94"/>
        <v>1900</v>
      </c>
      <c r="R1005" s="124" t="str">
        <f t="shared" si="95"/>
        <v>Jan</v>
      </c>
    </row>
    <row r="1006" spans="1:18" x14ac:dyDescent="0.25">
      <c r="A1006" s="271"/>
      <c r="D1006" s="125"/>
      <c r="E1006" s="194"/>
      <c r="F1006" s="10"/>
      <c r="G1006" s="10"/>
      <c r="I1006" s="12"/>
      <c r="J1006" s="12"/>
      <c r="K1006" s="12"/>
      <c r="L1006" s="181"/>
      <c r="M1006" s="181"/>
      <c r="N1006" s="181"/>
      <c r="O1006" s="181"/>
      <c r="P1006" s="178">
        <f t="shared" si="93"/>
        <v>1</v>
      </c>
      <c r="Q1006" s="124">
        <f t="shared" si="94"/>
        <v>1900</v>
      </c>
      <c r="R1006" s="124" t="str">
        <f t="shared" si="95"/>
        <v>Jan</v>
      </c>
    </row>
    <row r="1007" spans="1:18" x14ac:dyDescent="0.25">
      <c r="A1007" s="271"/>
      <c r="D1007" s="125"/>
      <c r="E1007" s="194"/>
      <c r="F1007" s="10"/>
      <c r="G1007" s="10"/>
      <c r="I1007" s="12"/>
      <c r="J1007" s="12"/>
      <c r="K1007" s="12"/>
      <c r="L1007" s="181"/>
      <c r="M1007" s="181"/>
      <c r="N1007" s="181"/>
      <c r="O1007" s="181"/>
      <c r="P1007" s="178">
        <f t="shared" si="93"/>
        <v>1</v>
      </c>
      <c r="Q1007" s="124">
        <f t="shared" si="94"/>
        <v>1900</v>
      </c>
      <c r="R1007" s="124" t="str">
        <f t="shared" si="95"/>
        <v>Jan</v>
      </c>
    </row>
    <row r="1008" spans="1:18" x14ac:dyDescent="0.25">
      <c r="A1008" s="271"/>
      <c r="D1008" s="125"/>
      <c r="E1008" s="194"/>
      <c r="F1008" s="10"/>
      <c r="G1008" s="10"/>
      <c r="I1008" s="12"/>
      <c r="J1008" s="12"/>
      <c r="K1008" s="12"/>
      <c r="L1008" s="181"/>
      <c r="M1008" s="181"/>
      <c r="N1008" s="181"/>
      <c r="O1008" s="181"/>
      <c r="P1008" s="178">
        <f t="shared" si="93"/>
        <v>1</v>
      </c>
      <c r="Q1008" s="124">
        <f t="shared" si="94"/>
        <v>1900</v>
      </c>
      <c r="R1008" s="124" t="str">
        <f t="shared" si="95"/>
        <v>Jan</v>
      </c>
    </row>
    <row r="1009" spans="1:18" x14ac:dyDescent="0.25">
      <c r="A1009" s="271"/>
      <c r="D1009" s="125"/>
      <c r="E1009" s="194"/>
      <c r="F1009" s="10"/>
      <c r="G1009" s="10"/>
      <c r="I1009" s="12"/>
      <c r="J1009" s="12"/>
      <c r="K1009" s="12"/>
      <c r="L1009" s="181"/>
      <c r="M1009" s="181"/>
      <c r="N1009" s="181"/>
      <c r="O1009" s="181"/>
      <c r="P1009" s="178">
        <f t="shared" si="93"/>
        <v>1</v>
      </c>
      <c r="Q1009" s="124">
        <f t="shared" si="94"/>
        <v>1900</v>
      </c>
      <c r="R1009" s="124" t="str">
        <f t="shared" si="95"/>
        <v>Jan</v>
      </c>
    </row>
    <row r="1010" spans="1:18" x14ac:dyDescent="0.25">
      <c r="A1010" s="271"/>
      <c r="D1010" s="125"/>
      <c r="E1010" s="194"/>
      <c r="F1010" s="135"/>
      <c r="G1010" s="135"/>
      <c r="I1010" s="12"/>
      <c r="J1010" s="12"/>
      <c r="K1010" s="12"/>
      <c r="L1010" s="181"/>
      <c r="M1010" s="181"/>
      <c r="N1010" s="181"/>
      <c r="O1010" s="181"/>
      <c r="P1010" s="178">
        <f t="shared" si="93"/>
        <v>1</v>
      </c>
      <c r="Q1010" s="124">
        <f t="shared" si="94"/>
        <v>1900</v>
      </c>
      <c r="R1010" s="124" t="str">
        <f t="shared" si="95"/>
        <v>Jan</v>
      </c>
    </row>
    <row r="1011" spans="1:18" x14ac:dyDescent="0.25">
      <c r="A1011" s="271"/>
      <c r="D1011" s="125"/>
      <c r="E1011" s="195"/>
      <c r="F1011" s="135"/>
      <c r="G1011" s="135"/>
      <c r="I1011" s="12"/>
      <c r="J1011" s="12"/>
      <c r="K1011" s="12"/>
      <c r="L1011" s="181"/>
      <c r="M1011" s="181"/>
      <c r="N1011" s="181"/>
      <c r="O1011" s="181"/>
      <c r="P1011" s="178">
        <f t="shared" si="93"/>
        <v>1</v>
      </c>
      <c r="Q1011" s="124">
        <f t="shared" si="94"/>
        <v>1900</v>
      </c>
      <c r="R1011" s="124" t="str">
        <f t="shared" si="95"/>
        <v>Jan</v>
      </c>
    </row>
    <row r="1012" spans="1:18" x14ac:dyDescent="0.25">
      <c r="A1012" s="271"/>
      <c r="D1012" s="125"/>
      <c r="E1012" s="195"/>
      <c r="F1012" s="135"/>
      <c r="G1012" s="135"/>
      <c r="I1012" s="12"/>
      <c r="J1012" s="138"/>
      <c r="K1012" s="138"/>
      <c r="L1012" s="183"/>
      <c r="M1012" s="181"/>
      <c r="N1012" s="181"/>
      <c r="O1012" s="181"/>
      <c r="P1012" s="178">
        <f t="shared" si="93"/>
        <v>1</v>
      </c>
      <c r="Q1012" s="124">
        <f t="shared" si="94"/>
        <v>1900</v>
      </c>
      <c r="R1012" s="124" t="str">
        <f t="shared" si="95"/>
        <v>Jan</v>
      </c>
    </row>
    <row r="1013" spans="1:18" x14ac:dyDescent="0.25">
      <c r="A1013" s="271"/>
      <c r="D1013" s="125"/>
      <c r="E1013" s="195"/>
      <c r="F1013" s="135"/>
      <c r="G1013" s="135"/>
      <c r="H1013" s="137"/>
      <c r="I1013" s="12"/>
      <c r="J1013" s="138"/>
      <c r="K1013" s="138"/>
      <c r="L1013" s="183"/>
      <c r="M1013" s="181"/>
      <c r="N1013" s="181"/>
      <c r="O1013" s="181"/>
      <c r="P1013" s="178">
        <f t="shared" si="93"/>
        <v>1</v>
      </c>
      <c r="Q1013" s="124">
        <f t="shared" si="94"/>
        <v>1900</v>
      </c>
      <c r="R1013" s="124" t="str">
        <f t="shared" si="95"/>
        <v>Jan</v>
      </c>
    </row>
    <row r="1014" spans="1:18" x14ac:dyDescent="0.25">
      <c r="A1014" s="271"/>
      <c r="D1014" s="125"/>
      <c r="E1014" s="195"/>
      <c r="F1014" s="135"/>
      <c r="G1014" s="135"/>
      <c r="H1014" s="137"/>
      <c r="I1014" s="12"/>
      <c r="J1014" s="138"/>
      <c r="K1014" s="138"/>
      <c r="L1014" s="183"/>
      <c r="M1014" s="181"/>
      <c r="N1014" s="181"/>
      <c r="O1014" s="181"/>
      <c r="P1014" s="178">
        <f t="shared" si="93"/>
        <v>1</v>
      </c>
      <c r="Q1014" s="124">
        <f t="shared" si="94"/>
        <v>1900</v>
      </c>
      <c r="R1014" s="124" t="str">
        <f t="shared" si="95"/>
        <v>Jan</v>
      </c>
    </row>
    <row r="1015" spans="1:18" x14ac:dyDescent="0.25">
      <c r="A1015" s="271"/>
      <c r="D1015" s="125"/>
      <c r="E1015" s="195"/>
      <c r="F1015" s="135"/>
      <c r="G1015" s="135"/>
      <c r="H1015" s="137"/>
      <c r="I1015" s="12"/>
      <c r="J1015" s="138"/>
      <c r="K1015" s="138"/>
      <c r="L1015" s="183"/>
      <c r="M1015" s="181"/>
      <c r="N1015" s="181"/>
      <c r="O1015" s="181"/>
      <c r="P1015" s="178">
        <f t="shared" si="93"/>
        <v>1</v>
      </c>
      <c r="Q1015" s="124">
        <f t="shared" si="94"/>
        <v>1900</v>
      </c>
      <c r="R1015" s="124" t="str">
        <f t="shared" si="95"/>
        <v>Jan</v>
      </c>
    </row>
    <row r="1016" spans="1:18" x14ac:dyDescent="0.25">
      <c r="A1016" s="271"/>
      <c r="D1016" s="125"/>
      <c r="E1016" s="195"/>
      <c r="F1016" s="135"/>
      <c r="G1016" s="135"/>
      <c r="H1016" s="137"/>
      <c r="J1016" s="138"/>
      <c r="K1016" s="138"/>
      <c r="L1016" s="183"/>
      <c r="M1016" s="181"/>
      <c r="N1016" s="181"/>
      <c r="O1016" s="181"/>
      <c r="P1016" s="178">
        <f t="shared" si="93"/>
        <v>1</v>
      </c>
      <c r="Q1016" s="124">
        <f t="shared" si="94"/>
        <v>1900</v>
      </c>
      <c r="R1016" s="124" t="str">
        <f t="shared" si="95"/>
        <v>Jan</v>
      </c>
    </row>
    <row r="1017" spans="1:18" x14ac:dyDescent="0.25">
      <c r="A1017" s="271"/>
      <c r="D1017" s="125"/>
      <c r="E1017" s="195"/>
      <c r="F1017" s="135"/>
      <c r="G1017" s="135"/>
      <c r="H1017" s="137"/>
      <c r="J1017" s="138"/>
      <c r="K1017" s="138"/>
      <c r="L1017" s="183"/>
      <c r="M1017" s="181"/>
      <c r="N1017" s="181"/>
      <c r="O1017" s="181"/>
      <c r="P1017" s="178">
        <f t="shared" si="93"/>
        <v>1</v>
      </c>
      <c r="Q1017" s="124">
        <f t="shared" si="94"/>
        <v>1900</v>
      </c>
      <c r="R1017" s="124" t="str">
        <f t="shared" si="95"/>
        <v>Jan</v>
      </c>
    </row>
    <row r="1018" spans="1:18" x14ac:dyDescent="0.25">
      <c r="A1018" s="271"/>
      <c r="D1018" s="125"/>
      <c r="E1018" s="195"/>
      <c r="F1018" s="135"/>
      <c r="G1018" s="135"/>
      <c r="H1018" s="137"/>
      <c r="J1018" s="138"/>
      <c r="K1018" s="138"/>
      <c r="L1018" s="183"/>
      <c r="M1018" s="181"/>
      <c r="N1018" s="181"/>
      <c r="O1018" s="181"/>
      <c r="P1018" s="178">
        <f t="shared" ref="P1018:P1081" si="96">MONTH(E1018)</f>
        <v>1</v>
      </c>
      <c r="Q1018" s="124">
        <f t="shared" ref="Q1018:Q1081" si="97">YEAR(E1018)</f>
        <v>1900</v>
      </c>
      <c r="R1018" s="124" t="str">
        <f t="shared" ref="R1018:R1081" si="98">CHOOSE(P1018,"Jan","Feb","Mar","Apr","May","Jun","Jul","Aug","Sep","Oct","Nov","Dec")</f>
        <v>Jan</v>
      </c>
    </row>
    <row r="1019" spans="1:18" x14ac:dyDescent="0.25">
      <c r="A1019" s="271"/>
      <c r="D1019" s="125"/>
      <c r="E1019" s="195"/>
      <c r="F1019" s="135"/>
      <c r="G1019" s="135"/>
      <c r="H1019" s="137"/>
      <c r="J1019" s="138"/>
      <c r="K1019" s="138"/>
      <c r="L1019" s="183"/>
      <c r="M1019" s="181"/>
      <c r="N1019" s="181"/>
      <c r="O1019" s="181"/>
      <c r="P1019" s="178">
        <f t="shared" si="96"/>
        <v>1</v>
      </c>
      <c r="Q1019" s="124">
        <f t="shared" si="97"/>
        <v>1900</v>
      </c>
      <c r="R1019" s="124" t="str">
        <f t="shared" si="98"/>
        <v>Jan</v>
      </c>
    </row>
    <row r="1020" spans="1:18" x14ac:dyDescent="0.25">
      <c r="A1020" s="271"/>
      <c r="D1020" s="125"/>
      <c r="E1020" s="195"/>
      <c r="F1020" s="135"/>
      <c r="G1020" s="135"/>
      <c r="H1020" s="137"/>
      <c r="J1020" s="138"/>
      <c r="K1020" s="138"/>
      <c r="L1020" s="183"/>
      <c r="M1020" s="181"/>
      <c r="N1020" s="181"/>
      <c r="O1020" s="181"/>
      <c r="P1020" s="178">
        <f t="shared" si="96"/>
        <v>1</v>
      </c>
      <c r="Q1020" s="124">
        <f t="shared" si="97"/>
        <v>1900</v>
      </c>
      <c r="R1020" s="124" t="str">
        <f t="shared" si="98"/>
        <v>Jan</v>
      </c>
    </row>
    <row r="1021" spans="1:18" x14ac:dyDescent="0.25">
      <c r="A1021" s="271"/>
      <c r="D1021" s="125"/>
      <c r="E1021" s="195"/>
      <c r="F1021" s="135"/>
      <c r="G1021" s="135"/>
      <c r="H1021" s="137"/>
      <c r="J1021" s="138"/>
      <c r="K1021" s="138"/>
      <c r="L1021" s="183"/>
      <c r="M1021" s="181"/>
      <c r="N1021" s="181"/>
      <c r="O1021" s="181"/>
      <c r="P1021" s="178">
        <f t="shared" si="96"/>
        <v>1</v>
      </c>
      <c r="Q1021" s="124">
        <f t="shared" si="97"/>
        <v>1900</v>
      </c>
      <c r="R1021" s="124" t="str">
        <f t="shared" si="98"/>
        <v>Jan</v>
      </c>
    </row>
    <row r="1022" spans="1:18" x14ac:dyDescent="0.25">
      <c r="A1022" s="271"/>
      <c r="D1022" s="125"/>
      <c r="E1022" s="195"/>
      <c r="F1022" s="135"/>
      <c r="G1022" s="135"/>
      <c r="H1022" s="137"/>
      <c r="J1022" s="138"/>
      <c r="K1022" s="138"/>
      <c r="L1022" s="183"/>
      <c r="M1022" s="181"/>
      <c r="N1022" s="181"/>
      <c r="O1022" s="181"/>
      <c r="P1022" s="178">
        <f t="shared" si="96"/>
        <v>1</v>
      </c>
      <c r="Q1022" s="124">
        <f t="shared" si="97"/>
        <v>1900</v>
      </c>
      <c r="R1022" s="124" t="str">
        <f t="shared" si="98"/>
        <v>Jan</v>
      </c>
    </row>
    <row r="1023" spans="1:18" x14ac:dyDescent="0.25">
      <c r="A1023" s="271"/>
      <c r="D1023" s="125"/>
      <c r="E1023" s="195"/>
      <c r="F1023" s="135"/>
      <c r="G1023" s="135"/>
      <c r="H1023" s="137"/>
      <c r="J1023" s="138"/>
      <c r="K1023" s="138"/>
      <c r="L1023" s="183"/>
      <c r="M1023" s="181"/>
      <c r="N1023" s="181"/>
      <c r="O1023" s="181"/>
      <c r="P1023" s="178">
        <f t="shared" si="96"/>
        <v>1</v>
      </c>
      <c r="Q1023" s="124">
        <f t="shared" si="97"/>
        <v>1900</v>
      </c>
      <c r="R1023" s="124" t="str">
        <f t="shared" si="98"/>
        <v>Jan</v>
      </c>
    </row>
    <row r="1024" spans="1:18" x14ac:dyDescent="0.25">
      <c r="A1024" s="271"/>
      <c r="D1024" s="125"/>
      <c r="E1024" s="195"/>
      <c r="F1024" s="135"/>
      <c r="G1024" s="135"/>
      <c r="H1024" s="137"/>
      <c r="J1024" s="138"/>
      <c r="K1024" s="138"/>
      <c r="L1024" s="183"/>
      <c r="M1024" s="181"/>
      <c r="N1024" s="181"/>
      <c r="O1024" s="181"/>
      <c r="P1024" s="178">
        <f t="shared" si="96"/>
        <v>1</v>
      </c>
      <c r="Q1024" s="124">
        <f t="shared" si="97"/>
        <v>1900</v>
      </c>
      <c r="R1024" s="124" t="str">
        <f t="shared" si="98"/>
        <v>Jan</v>
      </c>
    </row>
    <row r="1025" spans="1:18" x14ac:dyDescent="0.25">
      <c r="A1025" s="271"/>
      <c r="D1025" s="125"/>
      <c r="E1025" s="195"/>
      <c r="F1025" s="135"/>
      <c r="G1025" s="135"/>
      <c r="H1025" s="137"/>
      <c r="J1025" s="138"/>
      <c r="K1025" s="138"/>
      <c r="L1025" s="183"/>
      <c r="M1025" s="181"/>
      <c r="N1025" s="181"/>
      <c r="O1025" s="181"/>
      <c r="P1025" s="178">
        <f t="shared" si="96"/>
        <v>1</v>
      </c>
      <c r="Q1025" s="124">
        <f t="shared" si="97"/>
        <v>1900</v>
      </c>
      <c r="R1025" s="124" t="str">
        <f t="shared" si="98"/>
        <v>Jan</v>
      </c>
    </row>
    <row r="1026" spans="1:18" x14ac:dyDescent="0.25">
      <c r="A1026" s="271"/>
      <c r="D1026" s="125"/>
      <c r="E1026" s="195"/>
      <c r="F1026" s="135"/>
      <c r="G1026" s="135"/>
      <c r="H1026" s="137"/>
      <c r="J1026" s="138"/>
      <c r="K1026" s="138"/>
      <c r="L1026" s="183"/>
      <c r="M1026" s="181"/>
      <c r="N1026" s="181"/>
      <c r="O1026" s="181"/>
      <c r="P1026" s="178">
        <f t="shared" si="96"/>
        <v>1</v>
      </c>
      <c r="Q1026" s="124">
        <f t="shared" si="97"/>
        <v>1900</v>
      </c>
      <c r="R1026" s="124" t="str">
        <f t="shared" si="98"/>
        <v>Jan</v>
      </c>
    </row>
    <row r="1027" spans="1:18" x14ac:dyDescent="0.25">
      <c r="A1027" s="271"/>
      <c r="D1027" s="125"/>
      <c r="E1027" s="195"/>
      <c r="F1027" s="135"/>
      <c r="G1027" s="135"/>
      <c r="H1027" s="137"/>
      <c r="J1027" s="138"/>
      <c r="K1027" s="138"/>
      <c r="L1027" s="183"/>
      <c r="M1027" s="181"/>
      <c r="N1027" s="181"/>
      <c r="O1027" s="181"/>
      <c r="P1027" s="178">
        <f t="shared" si="96"/>
        <v>1</v>
      </c>
      <c r="Q1027" s="124">
        <f t="shared" si="97"/>
        <v>1900</v>
      </c>
      <c r="R1027" s="124" t="str">
        <f t="shared" si="98"/>
        <v>Jan</v>
      </c>
    </row>
    <row r="1028" spans="1:18" x14ac:dyDescent="0.25">
      <c r="A1028" s="271"/>
      <c r="D1028" s="125"/>
      <c r="E1028" s="195"/>
      <c r="F1028" s="135"/>
      <c r="G1028" s="135"/>
      <c r="H1028" s="137"/>
      <c r="J1028" s="138"/>
      <c r="K1028" s="138"/>
      <c r="L1028" s="183"/>
      <c r="M1028" s="181"/>
      <c r="N1028" s="181"/>
      <c r="O1028" s="181"/>
      <c r="P1028" s="178">
        <f t="shared" si="96"/>
        <v>1</v>
      </c>
      <c r="Q1028" s="124">
        <f t="shared" si="97"/>
        <v>1900</v>
      </c>
      <c r="R1028" s="124" t="str">
        <f t="shared" si="98"/>
        <v>Jan</v>
      </c>
    </row>
    <row r="1029" spans="1:18" x14ac:dyDescent="0.25">
      <c r="A1029" s="271"/>
      <c r="D1029" s="125"/>
      <c r="E1029" s="195"/>
      <c r="F1029" s="135"/>
      <c r="G1029" s="135"/>
      <c r="H1029" s="137"/>
      <c r="J1029" s="138"/>
      <c r="K1029" s="138"/>
      <c r="L1029" s="183"/>
      <c r="M1029" s="181"/>
      <c r="N1029" s="181"/>
      <c r="O1029" s="181"/>
      <c r="P1029" s="178">
        <f t="shared" si="96"/>
        <v>1</v>
      </c>
      <c r="Q1029" s="124">
        <f t="shared" si="97"/>
        <v>1900</v>
      </c>
      <c r="R1029" s="124" t="str">
        <f t="shared" si="98"/>
        <v>Jan</v>
      </c>
    </row>
    <row r="1030" spans="1:18" x14ac:dyDescent="0.25">
      <c r="A1030" s="271"/>
      <c r="D1030" s="125"/>
      <c r="E1030" s="195"/>
      <c r="F1030" s="135"/>
      <c r="G1030" s="135"/>
      <c r="H1030" s="137"/>
      <c r="J1030" s="138"/>
      <c r="K1030" s="138"/>
      <c r="L1030" s="183"/>
      <c r="M1030" s="181"/>
      <c r="N1030" s="181"/>
      <c r="O1030" s="181"/>
      <c r="P1030" s="178">
        <f t="shared" si="96"/>
        <v>1</v>
      </c>
      <c r="Q1030" s="124">
        <f t="shared" si="97"/>
        <v>1900</v>
      </c>
      <c r="R1030" s="124" t="str">
        <f t="shared" si="98"/>
        <v>Jan</v>
      </c>
    </row>
    <row r="1031" spans="1:18" x14ac:dyDescent="0.25">
      <c r="A1031" s="271"/>
      <c r="D1031" s="125"/>
      <c r="E1031" s="195"/>
      <c r="F1031" s="135"/>
      <c r="G1031" s="135"/>
      <c r="H1031" s="137"/>
      <c r="J1031" s="138"/>
      <c r="K1031" s="138"/>
      <c r="L1031" s="183"/>
      <c r="M1031" s="181"/>
      <c r="N1031" s="181"/>
      <c r="O1031" s="181"/>
      <c r="P1031" s="178">
        <f t="shared" si="96"/>
        <v>1</v>
      </c>
      <c r="Q1031" s="124">
        <f t="shared" si="97"/>
        <v>1900</v>
      </c>
      <c r="R1031" s="124" t="str">
        <f t="shared" si="98"/>
        <v>Jan</v>
      </c>
    </row>
    <row r="1032" spans="1:18" x14ac:dyDescent="0.25">
      <c r="A1032" s="271"/>
      <c r="D1032" s="125"/>
      <c r="E1032" s="195"/>
      <c r="F1032" s="135"/>
      <c r="G1032" s="135"/>
      <c r="H1032" s="137"/>
      <c r="J1032" s="138"/>
      <c r="K1032" s="138"/>
      <c r="L1032" s="183"/>
      <c r="M1032" s="181"/>
      <c r="N1032" s="181"/>
      <c r="O1032" s="181"/>
      <c r="P1032" s="178">
        <f t="shared" si="96"/>
        <v>1</v>
      </c>
      <c r="Q1032" s="124">
        <f t="shared" si="97"/>
        <v>1900</v>
      </c>
      <c r="R1032" s="124" t="str">
        <f t="shared" si="98"/>
        <v>Jan</v>
      </c>
    </row>
    <row r="1033" spans="1:18" x14ac:dyDescent="0.25">
      <c r="A1033" s="271"/>
      <c r="D1033" s="125"/>
      <c r="E1033" s="195"/>
      <c r="F1033" s="135"/>
      <c r="G1033" s="135"/>
      <c r="H1033" s="137"/>
      <c r="J1033" s="138"/>
      <c r="K1033" s="138"/>
      <c r="L1033" s="183"/>
      <c r="M1033" s="181"/>
      <c r="N1033" s="181"/>
      <c r="O1033" s="181"/>
      <c r="P1033" s="178">
        <f t="shared" si="96"/>
        <v>1</v>
      </c>
      <c r="Q1033" s="124">
        <f t="shared" si="97"/>
        <v>1900</v>
      </c>
      <c r="R1033" s="124" t="str">
        <f t="shared" si="98"/>
        <v>Jan</v>
      </c>
    </row>
    <row r="1034" spans="1:18" x14ac:dyDescent="0.25">
      <c r="A1034" s="271"/>
      <c r="D1034" s="125"/>
      <c r="E1034" s="195"/>
      <c r="F1034" s="10"/>
      <c r="G1034" s="10"/>
      <c r="H1034" s="137"/>
      <c r="J1034" s="138"/>
      <c r="K1034" s="138"/>
      <c r="L1034" s="183"/>
      <c r="M1034" s="181"/>
      <c r="N1034" s="181"/>
      <c r="O1034" s="181"/>
      <c r="P1034" s="178">
        <f t="shared" si="96"/>
        <v>1</v>
      </c>
      <c r="Q1034" s="124">
        <f t="shared" si="97"/>
        <v>1900</v>
      </c>
      <c r="R1034" s="124" t="str">
        <f t="shared" si="98"/>
        <v>Jan</v>
      </c>
    </row>
    <row r="1035" spans="1:18" x14ac:dyDescent="0.25">
      <c r="A1035" s="271"/>
      <c r="D1035" s="125"/>
      <c r="E1035" s="194"/>
      <c r="F1035" s="10"/>
      <c r="G1035" s="10"/>
      <c r="H1035" s="137"/>
      <c r="J1035" s="138"/>
      <c r="K1035" s="138"/>
      <c r="L1035" s="183"/>
      <c r="M1035" s="181"/>
      <c r="N1035" s="181"/>
      <c r="O1035" s="181"/>
      <c r="P1035" s="178">
        <f t="shared" si="96"/>
        <v>1</v>
      </c>
      <c r="Q1035" s="124">
        <f t="shared" si="97"/>
        <v>1900</v>
      </c>
      <c r="R1035" s="124" t="str">
        <f t="shared" si="98"/>
        <v>Jan</v>
      </c>
    </row>
    <row r="1036" spans="1:18" x14ac:dyDescent="0.25">
      <c r="A1036" s="271"/>
      <c r="D1036" s="125"/>
      <c r="E1036" s="194"/>
      <c r="F1036" s="10"/>
      <c r="G1036" s="10"/>
      <c r="H1036" s="137"/>
      <c r="J1036" s="12"/>
      <c r="K1036" s="12"/>
      <c r="L1036" s="181"/>
      <c r="M1036" s="181"/>
      <c r="N1036" s="181"/>
      <c r="O1036" s="181"/>
      <c r="P1036" s="178">
        <f t="shared" si="96"/>
        <v>1</v>
      </c>
      <c r="Q1036" s="124">
        <f t="shared" si="97"/>
        <v>1900</v>
      </c>
      <c r="R1036" s="124" t="str">
        <f t="shared" si="98"/>
        <v>Jan</v>
      </c>
    </row>
    <row r="1037" spans="1:18" x14ac:dyDescent="0.25">
      <c r="A1037" s="271"/>
      <c r="D1037" s="125"/>
      <c r="E1037" s="194"/>
      <c r="F1037" s="10"/>
      <c r="G1037" s="10"/>
      <c r="J1037" s="12"/>
      <c r="K1037" s="12"/>
      <c r="L1037" s="181"/>
      <c r="M1037" s="181"/>
      <c r="N1037" s="181"/>
      <c r="O1037" s="181"/>
      <c r="P1037" s="178">
        <f t="shared" si="96"/>
        <v>1</v>
      </c>
      <c r="Q1037" s="124">
        <f t="shared" si="97"/>
        <v>1900</v>
      </c>
      <c r="R1037" s="124" t="str">
        <f t="shared" si="98"/>
        <v>Jan</v>
      </c>
    </row>
    <row r="1038" spans="1:18" x14ac:dyDescent="0.25">
      <c r="A1038" s="271"/>
      <c r="D1038" s="125"/>
      <c r="E1038" s="194"/>
      <c r="F1038" s="10"/>
      <c r="G1038" s="10"/>
      <c r="J1038" s="12"/>
      <c r="K1038" s="12"/>
      <c r="L1038" s="181"/>
      <c r="M1038" s="181"/>
      <c r="N1038" s="181"/>
      <c r="O1038" s="181"/>
      <c r="P1038" s="178">
        <f t="shared" si="96"/>
        <v>1</v>
      </c>
      <c r="Q1038" s="124">
        <f t="shared" si="97"/>
        <v>1900</v>
      </c>
      <c r="R1038" s="124" t="str">
        <f t="shared" si="98"/>
        <v>Jan</v>
      </c>
    </row>
    <row r="1039" spans="1:18" x14ac:dyDescent="0.25">
      <c r="A1039" s="271"/>
      <c r="D1039" s="125"/>
      <c r="E1039" s="194"/>
      <c r="F1039" s="10"/>
      <c r="G1039" s="10"/>
      <c r="J1039" s="12"/>
      <c r="K1039" s="12"/>
      <c r="L1039" s="181"/>
      <c r="M1039" s="181"/>
      <c r="N1039" s="181"/>
      <c r="O1039" s="181"/>
      <c r="P1039" s="178">
        <f t="shared" si="96"/>
        <v>1</v>
      </c>
      <c r="Q1039" s="124">
        <f t="shared" si="97"/>
        <v>1900</v>
      </c>
      <c r="R1039" s="124" t="str">
        <f t="shared" si="98"/>
        <v>Jan</v>
      </c>
    </row>
    <row r="1040" spans="1:18" x14ac:dyDescent="0.25">
      <c r="A1040" s="271"/>
      <c r="D1040" s="125"/>
      <c r="E1040" s="194"/>
      <c r="F1040" s="10"/>
      <c r="G1040" s="10"/>
      <c r="J1040" s="12"/>
      <c r="K1040" s="12"/>
      <c r="L1040" s="181"/>
      <c r="M1040" s="181"/>
      <c r="N1040" s="181"/>
      <c r="O1040" s="181"/>
      <c r="P1040" s="178">
        <f t="shared" si="96"/>
        <v>1</v>
      </c>
      <c r="Q1040" s="124">
        <f t="shared" si="97"/>
        <v>1900</v>
      </c>
      <c r="R1040" s="124" t="str">
        <f t="shared" si="98"/>
        <v>Jan</v>
      </c>
    </row>
    <row r="1041" spans="1:18" x14ac:dyDescent="0.25">
      <c r="A1041" s="271"/>
      <c r="D1041" s="125"/>
      <c r="E1041" s="194"/>
      <c r="F1041" s="10"/>
      <c r="G1041" s="10"/>
      <c r="J1041" s="12"/>
      <c r="K1041" s="12"/>
      <c r="L1041" s="181"/>
      <c r="M1041" s="181"/>
      <c r="N1041" s="181"/>
      <c r="O1041" s="181"/>
      <c r="P1041" s="178">
        <f t="shared" si="96"/>
        <v>1</v>
      </c>
      <c r="Q1041" s="124">
        <f t="shared" si="97"/>
        <v>1900</v>
      </c>
      <c r="R1041" s="124" t="str">
        <f t="shared" si="98"/>
        <v>Jan</v>
      </c>
    </row>
    <row r="1042" spans="1:18" x14ac:dyDescent="0.25">
      <c r="A1042" s="271"/>
      <c r="D1042" s="125"/>
      <c r="E1042" s="194"/>
      <c r="F1042" s="10"/>
      <c r="G1042" s="10"/>
      <c r="J1042" s="12"/>
      <c r="K1042" s="12"/>
      <c r="L1042" s="181"/>
      <c r="M1042" s="181"/>
      <c r="N1042" s="181"/>
      <c r="O1042" s="181"/>
      <c r="P1042" s="178">
        <f t="shared" si="96"/>
        <v>1</v>
      </c>
      <c r="Q1042" s="124">
        <f t="shared" si="97"/>
        <v>1900</v>
      </c>
      <c r="R1042" s="124" t="str">
        <f t="shared" si="98"/>
        <v>Jan</v>
      </c>
    </row>
    <row r="1043" spans="1:18" x14ac:dyDescent="0.25">
      <c r="A1043" s="271"/>
      <c r="D1043" s="125"/>
      <c r="E1043" s="194"/>
      <c r="F1043" s="10"/>
      <c r="G1043" s="10"/>
      <c r="J1043" s="12"/>
      <c r="K1043" s="12"/>
      <c r="L1043" s="181"/>
      <c r="M1043" s="181"/>
      <c r="N1043" s="181"/>
      <c r="O1043" s="181"/>
      <c r="P1043" s="178">
        <f t="shared" si="96"/>
        <v>1</v>
      </c>
      <c r="Q1043" s="124">
        <f t="shared" si="97"/>
        <v>1900</v>
      </c>
      <c r="R1043" s="124" t="str">
        <f t="shared" si="98"/>
        <v>Jan</v>
      </c>
    </row>
    <row r="1044" spans="1:18" x14ac:dyDescent="0.25">
      <c r="A1044" s="271"/>
      <c r="D1044" s="125"/>
      <c r="E1044" s="194"/>
      <c r="F1044" s="10"/>
      <c r="G1044" s="10"/>
      <c r="J1044" s="12"/>
      <c r="K1044" s="12"/>
      <c r="L1044" s="181"/>
      <c r="M1044" s="181"/>
      <c r="N1044" s="181"/>
      <c r="O1044" s="181"/>
      <c r="P1044" s="178">
        <f t="shared" si="96"/>
        <v>1</v>
      </c>
      <c r="Q1044" s="124">
        <f t="shared" si="97"/>
        <v>1900</v>
      </c>
      <c r="R1044" s="124" t="str">
        <f t="shared" si="98"/>
        <v>Jan</v>
      </c>
    </row>
    <row r="1045" spans="1:18" x14ac:dyDescent="0.25">
      <c r="A1045" s="271"/>
      <c r="D1045" s="125"/>
      <c r="E1045" s="194"/>
      <c r="F1045" s="10"/>
      <c r="G1045" s="10"/>
      <c r="J1045" s="12"/>
      <c r="K1045" s="12"/>
      <c r="L1045" s="181"/>
      <c r="M1045" s="181"/>
      <c r="N1045" s="181"/>
      <c r="O1045" s="181"/>
      <c r="P1045" s="178">
        <f t="shared" si="96"/>
        <v>1</v>
      </c>
      <c r="Q1045" s="124">
        <f t="shared" si="97"/>
        <v>1900</v>
      </c>
      <c r="R1045" s="124" t="str">
        <f t="shared" si="98"/>
        <v>Jan</v>
      </c>
    </row>
    <row r="1046" spans="1:18" x14ac:dyDescent="0.25">
      <c r="A1046" s="271"/>
      <c r="D1046" s="125"/>
      <c r="E1046" s="194"/>
      <c r="F1046" s="10"/>
      <c r="G1046" s="10"/>
      <c r="J1046" s="12"/>
      <c r="K1046" s="12"/>
      <c r="L1046" s="181"/>
      <c r="M1046" s="181"/>
      <c r="N1046" s="181"/>
      <c r="O1046" s="181"/>
      <c r="P1046" s="178">
        <f t="shared" si="96"/>
        <v>1</v>
      </c>
      <c r="Q1046" s="124">
        <f t="shared" si="97"/>
        <v>1900</v>
      </c>
      <c r="R1046" s="124" t="str">
        <f t="shared" si="98"/>
        <v>Jan</v>
      </c>
    </row>
    <row r="1047" spans="1:18" x14ac:dyDescent="0.25">
      <c r="A1047" s="271"/>
      <c r="D1047" s="125"/>
      <c r="E1047" s="194"/>
      <c r="F1047" s="10"/>
      <c r="G1047" s="10"/>
      <c r="J1047" s="12"/>
      <c r="K1047" s="12"/>
      <c r="L1047" s="181"/>
      <c r="M1047" s="181"/>
      <c r="N1047" s="181"/>
      <c r="O1047" s="181"/>
      <c r="P1047" s="178">
        <f t="shared" si="96"/>
        <v>1</v>
      </c>
      <c r="Q1047" s="124">
        <f t="shared" si="97"/>
        <v>1900</v>
      </c>
      <c r="R1047" s="124" t="str">
        <f t="shared" si="98"/>
        <v>Jan</v>
      </c>
    </row>
    <row r="1048" spans="1:18" x14ac:dyDescent="0.25">
      <c r="A1048" s="271"/>
      <c r="D1048" s="125"/>
      <c r="E1048" s="194"/>
      <c r="F1048" s="10"/>
      <c r="G1048" s="10"/>
      <c r="J1048" s="12"/>
      <c r="K1048" s="12"/>
      <c r="L1048" s="181"/>
      <c r="M1048" s="181"/>
      <c r="N1048" s="181"/>
      <c r="O1048" s="181"/>
      <c r="P1048" s="178">
        <f t="shared" si="96"/>
        <v>1</v>
      </c>
      <c r="Q1048" s="124">
        <f t="shared" si="97"/>
        <v>1900</v>
      </c>
      <c r="R1048" s="124" t="str">
        <f t="shared" si="98"/>
        <v>Jan</v>
      </c>
    </row>
    <row r="1049" spans="1:18" x14ac:dyDescent="0.25">
      <c r="A1049" s="271"/>
      <c r="D1049" s="125"/>
      <c r="E1049" s="194"/>
      <c r="F1049" s="10"/>
      <c r="G1049" s="10"/>
      <c r="J1049" s="12"/>
      <c r="K1049" s="12"/>
      <c r="L1049" s="181"/>
      <c r="M1049" s="181"/>
      <c r="N1049" s="181"/>
      <c r="O1049" s="181"/>
      <c r="P1049" s="178">
        <f t="shared" si="96"/>
        <v>1</v>
      </c>
      <c r="Q1049" s="124">
        <f t="shared" si="97"/>
        <v>1900</v>
      </c>
      <c r="R1049" s="124" t="str">
        <f t="shared" si="98"/>
        <v>Jan</v>
      </c>
    </row>
    <row r="1050" spans="1:18" x14ac:dyDescent="0.25">
      <c r="A1050" s="271"/>
      <c r="D1050" s="125"/>
      <c r="E1050" s="194"/>
      <c r="F1050" s="10"/>
      <c r="G1050" s="10"/>
      <c r="J1050" s="12"/>
      <c r="K1050" s="12"/>
      <c r="L1050" s="181"/>
      <c r="M1050" s="181"/>
      <c r="N1050" s="181"/>
      <c r="O1050" s="181"/>
      <c r="P1050" s="178">
        <f t="shared" si="96"/>
        <v>1</v>
      </c>
      <c r="Q1050" s="124">
        <f t="shared" si="97"/>
        <v>1900</v>
      </c>
      <c r="R1050" s="124" t="str">
        <f t="shared" si="98"/>
        <v>Jan</v>
      </c>
    </row>
    <row r="1051" spans="1:18" x14ac:dyDescent="0.25">
      <c r="A1051" s="271"/>
      <c r="D1051" s="125"/>
      <c r="E1051" s="194"/>
      <c r="F1051" s="10"/>
      <c r="G1051" s="10"/>
      <c r="J1051" s="12"/>
      <c r="K1051" s="12"/>
      <c r="L1051" s="181"/>
      <c r="M1051" s="181"/>
      <c r="N1051" s="181"/>
      <c r="O1051" s="181"/>
      <c r="P1051" s="178">
        <f t="shared" si="96"/>
        <v>1</v>
      </c>
      <c r="Q1051" s="124">
        <f t="shared" si="97"/>
        <v>1900</v>
      </c>
      <c r="R1051" s="124" t="str">
        <f t="shared" si="98"/>
        <v>Jan</v>
      </c>
    </row>
    <row r="1052" spans="1:18" x14ac:dyDescent="0.25">
      <c r="A1052" s="271"/>
      <c r="D1052" s="125"/>
      <c r="E1052" s="194"/>
      <c r="F1052" s="10"/>
      <c r="G1052" s="10"/>
      <c r="J1052" s="12"/>
      <c r="K1052" s="12"/>
      <c r="L1052" s="181"/>
      <c r="M1052" s="181"/>
      <c r="N1052" s="181"/>
      <c r="O1052" s="181"/>
      <c r="P1052" s="178">
        <f t="shared" si="96"/>
        <v>1</v>
      </c>
      <c r="Q1052" s="124">
        <f t="shared" si="97"/>
        <v>1900</v>
      </c>
      <c r="R1052" s="124" t="str">
        <f t="shared" si="98"/>
        <v>Jan</v>
      </c>
    </row>
    <row r="1053" spans="1:18" x14ac:dyDescent="0.25">
      <c r="A1053" s="271"/>
      <c r="D1053" s="125"/>
      <c r="E1053" s="194"/>
      <c r="F1053" s="10"/>
      <c r="G1053" s="10"/>
      <c r="J1053" s="12"/>
      <c r="K1053" s="12"/>
      <c r="L1053" s="181"/>
      <c r="M1053" s="181"/>
      <c r="N1053" s="181"/>
      <c r="O1053" s="181"/>
      <c r="P1053" s="178">
        <f t="shared" si="96"/>
        <v>1</v>
      </c>
      <c r="Q1053" s="124">
        <f t="shared" si="97"/>
        <v>1900</v>
      </c>
      <c r="R1053" s="124" t="str">
        <f t="shared" si="98"/>
        <v>Jan</v>
      </c>
    </row>
    <row r="1054" spans="1:18" x14ac:dyDescent="0.25">
      <c r="A1054" s="271"/>
      <c r="D1054" s="125"/>
      <c r="E1054" s="194"/>
      <c r="F1054" s="10"/>
      <c r="G1054" s="10"/>
      <c r="J1054" s="12"/>
      <c r="K1054" s="12"/>
      <c r="L1054" s="181"/>
      <c r="M1054" s="181"/>
      <c r="N1054" s="181"/>
      <c r="O1054" s="181"/>
      <c r="P1054" s="178">
        <f t="shared" si="96"/>
        <v>1</v>
      </c>
      <c r="Q1054" s="124">
        <f t="shared" si="97"/>
        <v>1900</v>
      </c>
      <c r="R1054" s="124" t="str">
        <f t="shared" si="98"/>
        <v>Jan</v>
      </c>
    </row>
    <row r="1055" spans="1:18" x14ac:dyDescent="0.25">
      <c r="A1055" s="271"/>
      <c r="D1055" s="125"/>
      <c r="E1055" s="194"/>
      <c r="F1055" s="10"/>
      <c r="G1055" s="10"/>
      <c r="J1055" s="12"/>
      <c r="K1055" s="12"/>
      <c r="L1055" s="181"/>
      <c r="M1055" s="181"/>
      <c r="N1055" s="181"/>
      <c r="O1055" s="181"/>
      <c r="P1055" s="178">
        <f t="shared" si="96"/>
        <v>1</v>
      </c>
      <c r="Q1055" s="124">
        <f t="shared" si="97"/>
        <v>1900</v>
      </c>
      <c r="R1055" s="124" t="str">
        <f t="shared" si="98"/>
        <v>Jan</v>
      </c>
    </row>
    <row r="1056" spans="1:18" x14ac:dyDescent="0.25">
      <c r="A1056" s="271"/>
      <c r="D1056" s="125"/>
      <c r="E1056" s="194"/>
      <c r="F1056" s="10"/>
      <c r="G1056" s="10"/>
      <c r="J1056" s="12"/>
      <c r="K1056" s="12"/>
      <c r="L1056" s="181"/>
      <c r="M1056" s="181"/>
      <c r="N1056" s="181"/>
      <c r="O1056" s="181"/>
      <c r="P1056" s="178">
        <f t="shared" si="96"/>
        <v>1</v>
      </c>
      <c r="Q1056" s="124">
        <f t="shared" si="97"/>
        <v>1900</v>
      </c>
      <c r="R1056" s="124" t="str">
        <f t="shared" si="98"/>
        <v>Jan</v>
      </c>
    </row>
    <row r="1057" spans="1:18" x14ac:dyDescent="0.25">
      <c r="A1057" s="271"/>
      <c r="D1057" s="125"/>
      <c r="E1057" s="194"/>
      <c r="F1057" s="10"/>
      <c r="G1057" s="10"/>
      <c r="J1057" s="12"/>
      <c r="K1057" s="12"/>
      <c r="L1057" s="181"/>
      <c r="M1057" s="181"/>
      <c r="N1057" s="181"/>
      <c r="O1057" s="181"/>
      <c r="P1057" s="178">
        <f t="shared" si="96"/>
        <v>1</v>
      </c>
      <c r="Q1057" s="124">
        <f t="shared" si="97"/>
        <v>1900</v>
      </c>
      <c r="R1057" s="124" t="str">
        <f t="shared" si="98"/>
        <v>Jan</v>
      </c>
    </row>
    <row r="1058" spans="1:18" x14ac:dyDescent="0.25">
      <c r="A1058" s="271"/>
      <c r="D1058" s="125"/>
      <c r="E1058" s="194"/>
      <c r="F1058" s="10"/>
      <c r="G1058" s="10"/>
      <c r="J1058" s="12"/>
      <c r="K1058" s="12"/>
      <c r="L1058" s="181"/>
      <c r="M1058" s="181"/>
      <c r="N1058" s="181"/>
      <c r="O1058" s="181"/>
      <c r="P1058" s="178">
        <f t="shared" si="96"/>
        <v>1</v>
      </c>
      <c r="Q1058" s="124">
        <f t="shared" si="97"/>
        <v>1900</v>
      </c>
      <c r="R1058" s="124" t="str">
        <f t="shared" si="98"/>
        <v>Jan</v>
      </c>
    </row>
    <row r="1059" spans="1:18" x14ac:dyDescent="0.25">
      <c r="A1059" s="271"/>
      <c r="D1059" s="125"/>
      <c r="E1059" s="194"/>
      <c r="F1059" s="10"/>
      <c r="G1059" s="10"/>
      <c r="J1059" s="12"/>
      <c r="K1059" s="12"/>
      <c r="L1059" s="181"/>
      <c r="M1059" s="181"/>
      <c r="N1059" s="181"/>
      <c r="O1059" s="181"/>
      <c r="P1059" s="178">
        <f t="shared" si="96"/>
        <v>1</v>
      </c>
      <c r="Q1059" s="124">
        <f t="shared" si="97"/>
        <v>1900</v>
      </c>
      <c r="R1059" s="124" t="str">
        <f t="shared" si="98"/>
        <v>Jan</v>
      </c>
    </row>
    <row r="1060" spans="1:18" x14ac:dyDescent="0.25">
      <c r="A1060" s="271"/>
      <c r="D1060" s="125"/>
      <c r="E1060" s="194"/>
      <c r="F1060" s="10"/>
      <c r="G1060" s="10"/>
      <c r="J1060" s="12"/>
      <c r="K1060" s="12"/>
      <c r="L1060" s="181"/>
      <c r="M1060" s="181"/>
      <c r="N1060" s="181"/>
      <c r="O1060" s="181"/>
      <c r="P1060" s="178">
        <f t="shared" si="96"/>
        <v>1</v>
      </c>
      <c r="Q1060" s="124">
        <f t="shared" si="97"/>
        <v>1900</v>
      </c>
      <c r="R1060" s="124" t="str">
        <f t="shared" si="98"/>
        <v>Jan</v>
      </c>
    </row>
    <row r="1061" spans="1:18" x14ac:dyDescent="0.25">
      <c r="A1061" s="271"/>
      <c r="D1061" s="125"/>
      <c r="E1061" s="194"/>
      <c r="F1061" s="10"/>
      <c r="G1061" s="10"/>
      <c r="J1061" s="12"/>
      <c r="K1061" s="12"/>
      <c r="L1061" s="181"/>
      <c r="M1061" s="181"/>
      <c r="N1061" s="181"/>
      <c r="O1061" s="181"/>
      <c r="P1061" s="178">
        <f t="shared" si="96"/>
        <v>1</v>
      </c>
      <c r="Q1061" s="124">
        <f t="shared" si="97"/>
        <v>1900</v>
      </c>
      <c r="R1061" s="124" t="str">
        <f t="shared" si="98"/>
        <v>Jan</v>
      </c>
    </row>
    <row r="1062" spans="1:18" x14ac:dyDescent="0.25">
      <c r="A1062" s="271"/>
      <c r="D1062" s="125"/>
      <c r="E1062" s="194"/>
      <c r="F1062" s="10"/>
      <c r="G1062" s="10"/>
      <c r="J1062" s="12"/>
      <c r="K1062" s="12"/>
      <c r="L1062" s="181"/>
      <c r="M1062" s="181"/>
      <c r="N1062" s="181"/>
      <c r="O1062" s="181"/>
      <c r="P1062" s="178">
        <f t="shared" si="96"/>
        <v>1</v>
      </c>
      <c r="Q1062" s="124">
        <f t="shared" si="97"/>
        <v>1900</v>
      </c>
      <c r="R1062" s="124" t="str">
        <f t="shared" si="98"/>
        <v>Jan</v>
      </c>
    </row>
    <row r="1063" spans="1:18" x14ac:dyDescent="0.25">
      <c r="A1063" s="271"/>
      <c r="D1063" s="125"/>
      <c r="E1063" s="194"/>
      <c r="F1063" s="10"/>
      <c r="G1063" s="10"/>
      <c r="J1063" s="12"/>
      <c r="K1063" s="12"/>
      <c r="L1063" s="181"/>
      <c r="M1063" s="181"/>
      <c r="N1063" s="181"/>
      <c r="O1063" s="181"/>
      <c r="P1063" s="178">
        <f t="shared" si="96"/>
        <v>1</v>
      </c>
      <c r="Q1063" s="124">
        <f t="shared" si="97"/>
        <v>1900</v>
      </c>
      <c r="R1063" s="124" t="str">
        <f t="shared" si="98"/>
        <v>Jan</v>
      </c>
    </row>
    <row r="1064" spans="1:18" x14ac:dyDescent="0.25">
      <c r="A1064" s="271"/>
      <c r="D1064" s="125"/>
      <c r="E1064" s="194"/>
      <c r="F1064" s="10"/>
      <c r="G1064" s="10"/>
      <c r="J1064" s="12"/>
      <c r="K1064" s="12"/>
      <c r="L1064" s="181"/>
      <c r="M1064" s="181"/>
      <c r="N1064" s="181"/>
      <c r="O1064" s="181"/>
      <c r="P1064" s="178">
        <f t="shared" si="96"/>
        <v>1</v>
      </c>
      <c r="Q1064" s="124">
        <f t="shared" si="97"/>
        <v>1900</v>
      </c>
      <c r="R1064" s="124" t="str">
        <f t="shared" si="98"/>
        <v>Jan</v>
      </c>
    </row>
    <row r="1065" spans="1:18" x14ac:dyDescent="0.25">
      <c r="A1065" s="271"/>
      <c r="D1065" s="125"/>
      <c r="E1065" s="194"/>
      <c r="F1065" s="10"/>
      <c r="G1065" s="10"/>
      <c r="J1065" s="12"/>
      <c r="K1065" s="12"/>
      <c r="L1065" s="181"/>
      <c r="M1065" s="181"/>
      <c r="N1065" s="181"/>
      <c r="O1065" s="181"/>
      <c r="P1065" s="178">
        <f t="shared" si="96"/>
        <v>1</v>
      </c>
      <c r="Q1065" s="124">
        <f t="shared" si="97"/>
        <v>1900</v>
      </c>
      <c r="R1065" s="124" t="str">
        <f t="shared" si="98"/>
        <v>Jan</v>
      </c>
    </row>
    <row r="1066" spans="1:18" x14ac:dyDescent="0.25">
      <c r="A1066" s="271"/>
      <c r="D1066" s="125"/>
      <c r="E1066" s="194"/>
      <c r="F1066" s="10"/>
      <c r="G1066" s="10"/>
      <c r="J1066" s="12"/>
      <c r="K1066" s="12"/>
      <c r="L1066" s="181"/>
      <c r="M1066" s="181"/>
      <c r="N1066" s="181"/>
      <c r="O1066" s="181"/>
      <c r="P1066" s="178">
        <f t="shared" si="96"/>
        <v>1</v>
      </c>
      <c r="Q1066" s="124">
        <f t="shared" si="97"/>
        <v>1900</v>
      </c>
      <c r="R1066" s="124" t="str">
        <f t="shared" si="98"/>
        <v>Jan</v>
      </c>
    </row>
    <row r="1067" spans="1:18" x14ac:dyDescent="0.25">
      <c r="A1067" s="271"/>
      <c r="D1067" s="125"/>
      <c r="E1067" s="194"/>
      <c r="F1067" s="10"/>
      <c r="G1067" s="10"/>
      <c r="J1067" s="12"/>
      <c r="K1067" s="12"/>
      <c r="L1067" s="181"/>
      <c r="M1067" s="181"/>
      <c r="N1067" s="181"/>
      <c r="O1067" s="181"/>
      <c r="P1067" s="178">
        <f t="shared" si="96"/>
        <v>1</v>
      </c>
      <c r="Q1067" s="124">
        <f t="shared" si="97"/>
        <v>1900</v>
      </c>
      <c r="R1067" s="124" t="str">
        <f t="shared" si="98"/>
        <v>Jan</v>
      </c>
    </row>
    <row r="1068" spans="1:18" x14ac:dyDescent="0.25">
      <c r="A1068" s="271"/>
      <c r="D1068" s="125"/>
      <c r="E1068" s="194"/>
      <c r="F1068" s="10"/>
      <c r="G1068" s="10"/>
      <c r="J1068" s="12"/>
      <c r="K1068" s="12"/>
      <c r="L1068" s="181"/>
      <c r="M1068" s="181"/>
      <c r="N1068" s="181"/>
      <c r="O1068" s="181"/>
      <c r="P1068" s="178">
        <f t="shared" si="96"/>
        <v>1</v>
      </c>
      <c r="Q1068" s="124">
        <f t="shared" si="97"/>
        <v>1900</v>
      </c>
      <c r="R1068" s="124" t="str">
        <f t="shared" si="98"/>
        <v>Jan</v>
      </c>
    </row>
    <row r="1069" spans="1:18" x14ac:dyDescent="0.25">
      <c r="A1069" s="271"/>
      <c r="D1069" s="125"/>
      <c r="E1069" s="194"/>
      <c r="F1069" s="10"/>
      <c r="G1069" s="10"/>
      <c r="J1069" s="12"/>
      <c r="K1069" s="12"/>
      <c r="L1069" s="181"/>
      <c r="M1069" s="181"/>
      <c r="N1069" s="181"/>
      <c r="O1069" s="181"/>
      <c r="P1069" s="178">
        <f t="shared" si="96"/>
        <v>1</v>
      </c>
      <c r="Q1069" s="124">
        <f t="shared" si="97"/>
        <v>1900</v>
      </c>
      <c r="R1069" s="124" t="str">
        <f t="shared" si="98"/>
        <v>Jan</v>
      </c>
    </row>
    <row r="1070" spans="1:18" x14ac:dyDescent="0.25">
      <c r="A1070" s="271"/>
      <c r="D1070" s="125"/>
      <c r="E1070" s="194"/>
      <c r="F1070" s="10"/>
      <c r="G1070" s="10"/>
      <c r="J1070" s="12"/>
      <c r="K1070" s="12"/>
      <c r="L1070" s="181"/>
      <c r="M1070" s="181"/>
      <c r="N1070" s="181"/>
      <c r="O1070" s="181"/>
      <c r="P1070" s="178">
        <f t="shared" si="96"/>
        <v>1</v>
      </c>
      <c r="Q1070" s="124">
        <f t="shared" si="97"/>
        <v>1900</v>
      </c>
      <c r="R1070" s="124" t="str">
        <f t="shared" si="98"/>
        <v>Jan</v>
      </c>
    </row>
    <row r="1071" spans="1:18" x14ac:dyDescent="0.25">
      <c r="A1071" s="271"/>
      <c r="D1071" s="125"/>
      <c r="E1071" s="194"/>
      <c r="F1071" s="10"/>
      <c r="G1071" s="10"/>
      <c r="J1071" s="12"/>
      <c r="K1071" s="12"/>
      <c r="L1071" s="181"/>
      <c r="M1071" s="181"/>
      <c r="N1071" s="181"/>
      <c r="O1071" s="181"/>
      <c r="P1071" s="178">
        <f t="shared" si="96"/>
        <v>1</v>
      </c>
      <c r="Q1071" s="124">
        <f t="shared" si="97"/>
        <v>1900</v>
      </c>
      <c r="R1071" s="124" t="str">
        <f t="shared" si="98"/>
        <v>Jan</v>
      </c>
    </row>
    <row r="1072" spans="1:18" x14ac:dyDescent="0.25">
      <c r="A1072" s="271"/>
      <c r="D1072" s="125"/>
      <c r="E1072" s="194"/>
      <c r="F1072" s="10"/>
      <c r="G1072" s="10"/>
      <c r="J1072" s="12"/>
      <c r="K1072" s="12"/>
      <c r="L1072" s="181"/>
      <c r="M1072" s="181"/>
      <c r="N1072" s="181"/>
      <c r="O1072" s="181"/>
      <c r="P1072" s="178">
        <f t="shared" si="96"/>
        <v>1</v>
      </c>
      <c r="Q1072" s="124">
        <f t="shared" si="97"/>
        <v>1900</v>
      </c>
      <c r="R1072" s="124" t="str">
        <f t="shared" si="98"/>
        <v>Jan</v>
      </c>
    </row>
    <row r="1073" spans="1:18" x14ac:dyDescent="0.25">
      <c r="A1073" s="271"/>
      <c r="D1073" s="125"/>
      <c r="E1073" s="194"/>
      <c r="F1073" s="10"/>
      <c r="G1073" s="10"/>
      <c r="J1073" s="12"/>
      <c r="K1073" s="12"/>
      <c r="L1073" s="181"/>
      <c r="M1073" s="181"/>
      <c r="N1073" s="181"/>
      <c r="O1073" s="181"/>
      <c r="P1073" s="178">
        <f t="shared" si="96"/>
        <v>1</v>
      </c>
      <c r="Q1073" s="124">
        <f t="shared" si="97"/>
        <v>1900</v>
      </c>
      <c r="R1073" s="124" t="str">
        <f t="shared" si="98"/>
        <v>Jan</v>
      </c>
    </row>
    <row r="1074" spans="1:18" x14ac:dyDescent="0.25">
      <c r="A1074" s="271"/>
      <c r="D1074" s="125"/>
      <c r="E1074" s="194"/>
      <c r="F1074" s="10"/>
      <c r="G1074" s="10"/>
      <c r="J1074" s="12"/>
      <c r="K1074" s="12"/>
      <c r="L1074" s="181"/>
      <c r="M1074" s="181"/>
      <c r="N1074" s="181"/>
      <c r="O1074" s="181"/>
      <c r="P1074" s="178">
        <f t="shared" si="96"/>
        <v>1</v>
      </c>
      <c r="Q1074" s="124">
        <f t="shared" si="97"/>
        <v>1900</v>
      </c>
      <c r="R1074" s="124" t="str">
        <f t="shared" si="98"/>
        <v>Jan</v>
      </c>
    </row>
    <row r="1075" spans="1:18" x14ac:dyDescent="0.25">
      <c r="A1075" s="271"/>
      <c r="D1075" s="125"/>
      <c r="E1075" s="194"/>
      <c r="F1075" s="10"/>
      <c r="G1075" s="10"/>
      <c r="J1075" s="12"/>
      <c r="K1075" s="12"/>
      <c r="L1075" s="181"/>
      <c r="M1075" s="181"/>
      <c r="N1075" s="181"/>
      <c r="O1075" s="181"/>
      <c r="P1075" s="178">
        <f t="shared" si="96"/>
        <v>1</v>
      </c>
      <c r="Q1075" s="124">
        <f t="shared" si="97"/>
        <v>1900</v>
      </c>
      <c r="R1075" s="124" t="str">
        <f t="shared" si="98"/>
        <v>Jan</v>
      </c>
    </row>
    <row r="1076" spans="1:18" x14ac:dyDescent="0.25">
      <c r="A1076" s="271"/>
      <c r="D1076" s="125"/>
      <c r="E1076" s="194"/>
      <c r="F1076" s="10"/>
      <c r="G1076" s="10"/>
      <c r="J1076" s="12"/>
      <c r="K1076" s="12"/>
      <c r="L1076" s="181"/>
      <c r="M1076" s="181"/>
      <c r="N1076" s="181"/>
      <c r="O1076" s="181"/>
      <c r="P1076" s="178">
        <f t="shared" si="96"/>
        <v>1</v>
      </c>
      <c r="Q1076" s="124">
        <f t="shared" si="97"/>
        <v>1900</v>
      </c>
      <c r="R1076" s="124" t="str">
        <f t="shared" si="98"/>
        <v>Jan</v>
      </c>
    </row>
    <row r="1077" spans="1:18" x14ac:dyDescent="0.25">
      <c r="A1077" s="271"/>
      <c r="D1077" s="125"/>
      <c r="E1077" s="194"/>
      <c r="F1077" s="10"/>
      <c r="G1077" s="10"/>
      <c r="J1077" s="12"/>
      <c r="K1077" s="12"/>
      <c r="L1077" s="181"/>
      <c r="M1077" s="181"/>
      <c r="N1077" s="181"/>
      <c r="O1077" s="181"/>
      <c r="P1077" s="178">
        <f t="shared" si="96"/>
        <v>1</v>
      </c>
      <c r="Q1077" s="124">
        <f t="shared" si="97"/>
        <v>1900</v>
      </c>
      <c r="R1077" s="124" t="str">
        <f t="shared" si="98"/>
        <v>Jan</v>
      </c>
    </row>
    <row r="1078" spans="1:18" x14ac:dyDescent="0.25">
      <c r="A1078" s="271"/>
      <c r="D1078" s="125"/>
      <c r="E1078" s="194"/>
      <c r="F1078" s="10"/>
      <c r="G1078" s="10"/>
      <c r="J1078" s="12"/>
      <c r="K1078" s="12"/>
      <c r="L1078" s="181"/>
      <c r="M1078" s="181"/>
      <c r="N1078" s="181"/>
      <c r="O1078" s="181"/>
      <c r="P1078" s="178">
        <f t="shared" si="96"/>
        <v>1</v>
      </c>
      <c r="Q1078" s="124">
        <f t="shared" si="97"/>
        <v>1900</v>
      </c>
      <c r="R1078" s="124" t="str">
        <f t="shared" si="98"/>
        <v>Jan</v>
      </c>
    </row>
    <row r="1079" spans="1:18" x14ac:dyDescent="0.25">
      <c r="A1079" s="271"/>
      <c r="D1079" s="125"/>
      <c r="E1079" s="194"/>
      <c r="F1079" s="10"/>
      <c r="G1079" s="10"/>
      <c r="J1079" s="12"/>
      <c r="K1079" s="12"/>
      <c r="L1079" s="181"/>
      <c r="M1079" s="181"/>
      <c r="N1079" s="181"/>
      <c r="O1079" s="181"/>
      <c r="P1079" s="178">
        <f t="shared" si="96"/>
        <v>1</v>
      </c>
      <c r="Q1079" s="124">
        <f t="shared" si="97"/>
        <v>1900</v>
      </c>
      <c r="R1079" s="124" t="str">
        <f t="shared" si="98"/>
        <v>Jan</v>
      </c>
    </row>
    <row r="1080" spans="1:18" x14ac:dyDescent="0.25">
      <c r="A1080" s="271"/>
      <c r="D1080" s="125"/>
      <c r="E1080" s="194"/>
      <c r="F1080" s="10"/>
      <c r="G1080" s="10"/>
      <c r="J1080" s="12"/>
      <c r="K1080" s="12"/>
      <c r="L1080" s="181"/>
      <c r="M1080" s="181"/>
      <c r="N1080" s="181"/>
      <c r="O1080" s="181"/>
      <c r="P1080" s="178">
        <f t="shared" si="96"/>
        <v>1</v>
      </c>
      <c r="Q1080" s="124">
        <f t="shared" si="97"/>
        <v>1900</v>
      </c>
      <c r="R1080" s="124" t="str">
        <f t="shared" si="98"/>
        <v>Jan</v>
      </c>
    </row>
    <row r="1081" spans="1:18" x14ac:dyDescent="0.25">
      <c r="A1081" s="271"/>
      <c r="D1081" s="125"/>
      <c r="E1081" s="194"/>
      <c r="F1081" s="10"/>
      <c r="G1081" s="10"/>
      <c r="J1081" s="12"/>
      <c r="K1081" s="12"/>
      <c r="L1081" s="181"/>
      <c r="M1081" s="181"/>
      <c r="N1081" s="181"/>
      <c r="O1081" s="181"/>
      <c r="P1081" s="178">
        <f t="shared" si="96"/>
        <v>1</v>
      </c>
      <c r="Q1081" s="124">
        <f t="shared" si="97"/>
        <v>1900</v>
      </c>
      <c r="R1081" s="124" t="str">
        <f t="shared" si="98"/>
        <v>Jan</v>
      </c>
    </row>
    <row r="1082" spans="1:18" x14ac:dyDescent="0.25">
      <c r="A1082" s="271"/>
      <c r="D1082" s="125"/>
      <c r="E1082" s="194"/>
      <c r="F1082" s="10"/>
      <c r="G1082" s="10"/>
      <c r="J1082" s="12"/>
      <c r="K1082" s="12"/>
      <c r="L1082" s="181"/>
      <c r="M1082" s="181"/>
      <c r="N1082" s="181"/>
      <c r="O1082" s="181"/>
      <c r="P1082" s="178">
        <f t="shared" ref="P1082:P1145" si="99">MONTH(E1082)</f>
        <v>1</v>
      </c>
      <c r="Q1082" s="124">
        <f t="shared" ref="Q1082:Q1145" si="100">YEAR(E1082)</f>
        <v>1900</v>
      </c>
      <c r="R1082" s="124" t="str">
        <f t="shared" ref="R1082:R1145" si="101">CHOOSE(P1082,"Jan","Feb","Mar","Apr","May","Jun","Jul","Aug","Sep","Oct","Nov","Dec")</f>
        <v>Jan</v>
      </c>
    </row>
    <row r="1083" spans="1:18" x14ac:dyDescent="0.25">
      <c r="A1083" s="271"/>
      <c r="D1083" s="125"/>
      <c r="E1083" s="194"/>
      <c r="F1083" s="10"/>
      <c r="G1083" s="10"/>
      <c r="J1083" s="12"/>
      <c r="K1083" s="12"/>
      <c r="L1083" s="181"/>
      <c r="M1083" s="181"/>
      <c r="N1083" s="181"/>
      <c r="O1083" s="181"/>
      <c r="P1083" s="178">
        <f t="shared" si="99"/>
        <v>1</v>
      </c>
      <c r="Q1083" s="124">
        <f t="shared" si="100"/>
        <v>1900</v>
      </c>
      <c r="R1083" s="124" t="str">
        <f t="shared" si="101"/>
        <v>Jan</v>
      </c>
    </row>
    <row r="1084" spans="1:18" x14ac:dyDescent="0.25">
      <c r="A1084" s="271"/>
      <c r="D1084" s="125"/>
      <c r="E1084" s="194"/>
      <c r="F1084" s="10"/>
      <c r="G1084" s="10"/>
      <c r="J1084" s="12"/>
      <c r="K1084" s="12"/>
      <c r="L1084" s="181"/>
      <c r="M1084" s="181"/>
      <c r="N1084" s="181"/>
      <c r="O1084" s="181"/>
      <c r="P1084" s="178">
        <f t="shared" si="99"/>
        <v>1</v>
      </c>
      <c r="Q1084" s="124">
        <f t="shared" si="100"/>
        <v>1900</v>
      </c>
      <c r="R1084" s="124" t="str">
        <f t="shared" si="101"/>
        <v>Jan</v>
      </c>
    </row>
    <row r="1085" spans="1:18" x14ac:dyDescent="0.25">
      <c r="A1085" s="271"/>
      <c r="D1085" s="125"/>
      <c r="E1085" s="194"/>
      <c r="F1085" s="10"/>
      <c r="G1085" s="10"/>
      <c r="J1085" s="12"/>
      <c r="K1085" s="12"/>
      <c r="L1085" s="181"/>
      <c r="M1085" s="181"/>
      <c r="N1085" s="181"/>
      <c r="O1085" s="181"/>
      <c r="P1085" s="178">
        <f t="shared" si="99"/>
        <v>1</v>
      </c>
      <c r="Q1085" s="124">
        <f t="shared" si="100"/>
        <v>1900</v>
      </c>
      <c r="R1085" s="124" t="str">
        <f t="shared" si="101"/>
        <v>Jan</v>
      </c>
    </row>
    <row r="1086" spans="1:18" x14ac:dyDescent="0.25">
      <c r="A1086" s="271"/>
      <c r="D1086" s="125"/>
      <c r="E1086" s="194"/>
      <c r="F1086" s="10"/>
      <c r="G1086" s="10"/>
      <c r="J1086" s="12"/>
      <c r="K1086" s="12"/>
      <c r="L1086" s="181"/>
      <c r="M1086" s="181"/>
      <c r="N1086" s="181"/>
      <c r="O1086" s="181"/>
      <c r="P1086" s="178">
        <f t="shared" si="99"/>
        <v>1</v>
      </c>
      <c r="Q1086" s="124">
        <f t="shared" si="100"/>
        <v>1900</v>
      </c>
      <c r="R1086" s="124" t="str">
        <f t="shared" si="101"/>
        <v>Jan</v>
      </c>
    </row>
    <row r="1087" spans="1:18" x14ac:dyDescent="0.25">
      <c r="A1087" s="271"/>
      <c r="D1087" s="125"/>
      <c r="E1087" s="194"/>
      <c r="F1087" s="10"/>
      <c r="G1087" s="10"/>
      <c r="J1087" s="12"/>
      <c r="K1087" s="12"/>
      <c r="L1087" s="181"/>
      <c r="M1087" s="181"/>
      <c r="N1087" s="181"/>
      <c r="O1087" s="181"/>
      <c r="P1087" s="178">
        <f t="shared" si="99"/>
        <v>1</v>
      </c>
      <c r="Q1087" s="124">
        <f t="shared" si="100"/>
        <v>1900</v>
      </c>
      <c r="R1087" s="124" t="str">
        <f t="shared" si="101"/>
        <v>Jan</v>
      </c>
    </row>
    <row r="1088" spans="1:18" x14ac:dyDescent="0.25">
      <c r="A1088" s="271"/>
      <c r="D1088" s="125"/>
      <c r="E1088" s="194"/>
      <c r="F1088" s="10"/>
      <c r="G1088" s="10"/>
      <c r="J1088" s="7"/>
      <c r="K1088" s="12"/>
      <c r="L1088" s="181"/>
      <c r="M1088" s="181"/>
      <c r="N1088" s="181"/>
      <c r="O1088" s="181"/>
      <c r="P1088" s="178">
        <f t="shared" si="99"/>
        <v>1</v>
      </c>
      <c r="Q1088" s="124">
        <f t="shared" si="100"/>
        <v>1900</v>
      </c>
      <c r="R1088" s="124" t="str">
        <f t="shared" si="101"/>
        <v>Jan</v>
      </c>
    </row>
    <row r="1089" spans="1:18" x14ac:dyDescent="0.25">
      <c r="A1089" s="271"/>
      <c r="D1089" s="125"/>
      <c r="E1089" s="194"/>
      <c r="F1089" s="10"/>
      <c r="G1089" s="10"/>
      <c r="J1089" s="12"/>
      <c r="K1089" s="12"/>
      <c r="L1089" s="181"/>
      <c r="M1089" s="181"/>
      <c r="N1089" s="181"/>
      <c r="O1089" s="181"/>
      <c r="P1089" s="178">
        <f t="shared" si="99"/>
        <v>1</v>
      </c>
      <c r="Q1089" s="124">
        <f t="shared" si="100"/>
        <v>1900</v>
      </c>
      <c r="R1089" s="124" t="str">
        <f t="shared" si="101"/>
        <v>Jan</v>
      </c>
    </row>
    <row r="1090" spans="1:18" x14ac:dyDescent="0.25">
      <c r="A1090" s="271"/>
      <c r="D1090" s="125"/>
      <c r="E1090" s="194"/>
      <c r="F1090" s="10"/>
      <c r="G1090" s="10"/>
      <c r="J1090" s="12"/>
      <c r="K1090" s="12"/>
      <c r="L1090" s="181"/>
      <c r="P1090" s="178">
        <f t="shared" si="99"/>
        <v>1</v>
      </c>
      <c r="Q1090" s="124">
        <f t="shared" si="100"/>
        <v>1900</v>
      </c>
      <c r="R1090" s="124" t="str">
        <f t="shared" si="101"/>
        <v>Jan</v>
      </c>
    </row>
    <row r="1091" spans="1:18" x14ac:dyDescent="0.25">
      <c r="A1091" s="271"/>
      <c r="D1091" s="125"/>
      <c r="E1091" s="194"/>
      <c r="F1091" s="10"/>
      <c r="G1091" s="10"/>
      <c r="J1091" s="12"/>
      <c r="K1091" s="12"/>
      <c r="L1091" s="181"/>
      <c r="M1091" s="181"/>
      <c r="N1091" s="181"/>
      <c r="O1091" s="181"/>
      <c r="P1091" s="178">
        <f t="shared" si="99"/>
        <v>1</v>
      </c>
      <c r="Q1091" s="124">
        <f t="shared" si="100"/>
        <v>1900</v>
      </c>
      <c r="R1091" s="124" t="str">
        <f t="shared" si="101"/>
        <v>Jan</v>
      </c>
    </row>
    <row r="1092" spans="1:18" x14ac:dyDescent="0.25">
      <c r="A1092" s="271"/>
      <c r="D1092" s="125"/>
      <c r="E1092" s="194"/>
      <c r="F1092" s="10"/>
      <c r="G1092" s="10"/>
      <c r="I1092" s="7"/>
      <c r="J1092" s="7"/>
      <c r="K1092" s="7"/>
      <c r="M1092" s="181"/>
      <c r="N1092" s="181"/>
      <c r="O1092" s="181"/>
      <c r="P1092" s="178">
        <f t="shared" si="99"/>
        <v>1</v>
      </c>
      <c r="Q1092" s="124">
        <f t="shared" si="100"/>
        <v>1900</v>
      </c>
      <c r="R1092" s="124" t="str">
        <f t="shared" si="101"/>
        <v>Jan</v>
      </c>
    </row>
    <row r="1093" spans="1:18" x14ac:dyDescent="0.25">
      <c r="A1093" s="271"/>
      <c r="D1093" s="125"/>
      <c r="E1093" s="194"/>
      <c r="F1093" s="10"/>
      <c r="G1093" s="10"/>
      <c r="J1093" s="12"/>
      <c r="K1093" s="12"/>
      <c r="L1093" s="181"/>
      <c r="M1093" s="181"/>
      <c r="N1093" s="181"/>
      <c r="O1093" s="181"/>
      <c r="P1093" s="178">
        <f t="shared" si="99"/>
        <v>1</v>
      </c>
      <c r="Q1093" s="124">
        <f t="shared" si="100"/>
        <v>1900</v>
      </c>
      <c r="R1093" s="124" t="str">
        <f t="shared" si="101"/>
        <v>Jan</v>
      </c>
    </row>
    <row r="1094" spans="1:18" x14ac:dyDescent="0.25">
      <c r="A1094" s="271"/>
      <c r="D1094" s="125"/>
      <c r="E1094" s="194"/>
      <c r="F1094" s="10"/>
      <c r="G1094" s="10"/>
      <c r="J1094" s="12"/>
      <c r="K1094" s="12"/>
      <c r="L1094" s="181"/>
      <c r="M1094" s="181"/>
      <c r="N1094" s="181"/>
      <c r="O1094" s="181"/>
      <c r="P1094" s="178">
        <f t="shared" si="99"/>
        <v>1</v>
      </c>
      <c r="Q1094" s="124">
        <f t="shared" si="100"/>
        <v>1900</v>
      </c>
      <c r="R1094" s="124" t="str">
        <f t="shared" si="101"/>
        <v>Jan</v>
      </c>
    </row>
    <row r="1095" spans="1:18" x14ac:dyDescent="0.25">
      <c r="A1095" s="271"/>
      <c r="D1095" s="125"/>
      <c r="E1095" s="194"/>
      <c r="F1095" s="10"/>
      <c r="G1095" s="10"/>
      <c r="J1095" s="12"/>
      <c r="K1095" s="12"/>
      <c r="L1095" s="181"/>
      <c r="M1095" s="181"/>
      <c r="N1095" s="181"/>
      <c r="O1095" s="181"/>
      <c r="P1095" s="178">
        <f t="shared" si="99"/>
        <v>1</v>
      </c>
      <c r="Q1095" s="124">
        <f t="shared" si="100"/>
        <v>1900</v>
      </c>
      <c r="R1095" s="124" t="str">
        <f t="shared" si="101"/>
        <v>Jan</v>
      </c>
    </row>
    <row r="1096" spans="1:18" x14ac:dyDescent="0.25">
      <c r="A1096" s="271"/>
      <c r="D1096" s="125"/>
      <c r="E1096" s="194"/>
      <c r="F1096" s="10"/>
      <c r="G1096" s="10"/>
      <c r="J1096" s="12"/>
      <c r="K1096" s="12"/>
      <c r="L1096" s="181"/>
      <c r="M1096" s="181"/>
      <c r="N1096" s="181"/>
      <c r="O1096" s="181"/>
      <c r="P1096" s="178">
        <f t="shared" si="99"/>
        <v>1</v>
      </c>
      <c r="Q1096" s="124">
        <f t="shared" si="100"/>
        <v>1900</v>
      </c>
      <c r="R1096" s="124" t="str">
        <f t="shared" si="101"/>
        <v>Jan</v>
      </c>
    </row>
    <row r="1097" spans="1:18" x14ac:dyDescent="0.25">
      <c r="A1097" s="271"/>
      <c r="D1097" s="125"/>
      <c r="E1097" s="194"/>
      <c r="F1097" s="10"/>
      <c r="G1097" s="10"/>
      <c r="J1097" s="12"/>
      <c r="K1097" s="12"/>
      <c r="L1097" s="181"/>
      <c r="M1097" s="181"/>
      <c r="N1097" s="181"/>
      <c r="O1097" s="181"/>
      <c r="P1097" s="178">
        <f t="shared" si="99"/>
        <v>1</v>
      </c>
      <c r="Q1097" s="124">
        <f t="shared" si="100"/>
        <v>1900</v>
      </c>
      <c r="R1097" s="124" t="str">
        <f t="shared" si="101"/>
        <v>Jan</v>
      </c>
    </row>
    <row r="1098" spans="1:18" x14ac:dyDescent="0.25">
      <c r="A1098" s="271"/>
      <c r="D1098" s="125"/>
      <c r="E1098" s="194"/>
      <c r="F1098" s="10"/>
      <c r="G1098" s="10"/>
      <c r="J1098" s="12"/>
      <c r="K1098" s="12"/>
      <c r="L1098" s="181"/>
      <c r="M1098" s="181"/>
      <c r="N1098" s="181"/>
      <c r="O1098" s="181"/>
      <c r="P1098" s="178">
        <f t="shared" si="99"/>
        <v>1</v>
      </c>
      <c r="Q1098" s="124">
        <f t="shared" si="100"/>
        <v>1900</v>
      </c>
      <c r="R1098" s="124" t="str">
        <f t="shared" si="101"/>
        <v>Jan</v>
      </c>
    </row>
    <row r="1099" spans="1:18" x14ac:dyDescent="0.25">
      <c r="A1099" s="271"/>
      <c r="D1099" s="125"/>
      <c r="E1099" s="194"/>
      <c r="F1099" s="10"/>
      <c r="G1099" s="10"/>
      <c r="J1099" s="12"/>
      <c r="K1099" s="12"/>
      <c r="L1099" s="181"/>
      <c r="M1099" s="181"/>
      <c r="N1099" s="181"/>
      <c r="O1099" s="181"/>
      <c r="P1099" s="178">
        <f t="shared" si="99"/>
        <v>1</v>
      </c>
      <c r="Q1099" s="124">
        <f t="shared" si="100"/>
        <v>1900</v>
      </c>
      <c r="R1099" s="124" t="str">
        <f t="shared" si="101"/>
        <v>Jan</v>
      </c>
    </row>
    <row r="1100" spans="1:18" x14ac:dyDescent="0.25">
      <c r="A1100" s="271"/>
      <c r="D1100" s="125"/>
      <c r="E1100" s="194"/>
      <c r="F1100" s="10"/>
      <c r="G1100" s="10"/>
      <c r="J1100" s="12"/>
      <c r="K1100" s="12"/>
      <c r="L1100" s="181"/>
      <c r="M1100" s="181"/>
      <c r="N1100" s="181"/>
      <c r="O1100" s="181"/>
      <c r="P1100" s="178">
        <f t="shared" si="99"/>
        <v>1</v>
      </c>
      <c r="Q1100" s="124">
        <f t="shared" si="100"/>
        <v>1900</v>
      </c>
      <c r="R1100" s="124" t="str">
        <f t="shared" si="101"/>
        <v>Jan</v>
      </c>
    </row>
    <row r="1101" spans="1:18" x14ac:dyDescent="0.25">
      <c r="A1101" s="271"/>
      <c r="D1101" s="125"/>
      <c r="E1101" s="194"/>
      <c r="F1101" s="10"/>
      <c r="G1101" s="10"/>
      <c r="J1101" s="12"/>
      <c r="K1101" s="12"/>
      <c r="L1101" s="181"/>
      <c r="M1101" s="181"/>
      <c r="N1101" s="181"/>
      <c r="O1101" s="181"/>
      <c r="P1101" s="178">
        <f t="shared" si="99"/>
        <v>1</v>
      </c>
      <c r="Q1101" s="124">
        <f t="shared" si="100"/>
        <v>1900</v>
      </c>
      <c r="R1101" s="124" t="str">
        <f t="shared" si="101"/>
        <v>Jan</v>
      </c>
    </row>
    <row r="1102" spans="1:18" x14ac:dyDescent="0.25">
      <c r="A1102" s="271"/>
      <c r="D1102" s="125"/>
      <c r="E1102" s="194"/>
      <c r="F1102" s="10"/>
      <c r="G1102" s="10"/>
      <c r="J1102" s="12"/>
      <c r="K1102" s="12"/>
      <c r="L1102" s="181"/>
      <c r="M1102" s="181"/>
      <c r="N1102" s="181"/>
      <c r="O1102" s="181"/>
      <c r="P1102" s="178">
        <f t="shared" si="99"/>
        <v>1</v>
      </c>
      <c r="Q1102" s="124">
        <f t="shared" si="100"/>
        <v>1900</v>
      </c>
      <c r="R1102" s="124" t="str">
        <f t="shared" si="101"/>
        <v>Jan</v>
      </c>
    </row>
    <row r="1103" spans="1:18" x14ac:dyDescent="0.25">
      <c r="A1103" s="271"/>
      <c r="D1103" s="125"/>
      <c r="E1103" s="194"/>
      <c r="F1103" s="10"/>
      <c r="G1103" s="10"/>
      <c r="J1103" s="12"/>
      <c r="K1103" s="12"/>
      <c r="L1103" s="181"/>
      <c r="M1103" s="181"/>
      <c r="N1103" s="181"/>
      <c r="O1103" s="181"/>
      <c r="P1103" s="178">
        <f t="shared" si="99"/>
        <v>1</v>
      </c>
      <c r="Q1103" s="124">
        <f t="shared" si="100"/>
        <v>1900</v>
      </c>
      <c r="R1103" s="124" t="str">
        <f t="shared" si="101"/>
        <v>Jan</v>
      </c>
    </row>
    <row r="1104" spans="1:18" x14ac:dyDescent="0.25">
      <c r="A1104" s="271"/>
      <c r="D1104" s="125"/>
      <c r="E1104" s="194"/>
      <c r="F1104" s="10"/>
      <c r="G1104" s="10"/>
      <c r="J1104" s="12"/>
      <c r="K1104" s="12"/>
      <c r="L1104" s="181"/>
      <c r="M1104" s="181"/>
      <c r="N1104" s="181"/>
      <c r="O1104" s="181"/>
      <c r="P1104" s="178">
        <f t="shared" si="99"/>
        <v>1</v>
      </c>
      <c r="Q1104" s="124">
        <f t="shared" si="100"/>
        <v>1900</v>
      </c>
      <c r="R1104" s="124" t="str">
        <f t="shared" si="101"/>
        <v>Jan</v>
      </c>
    </row>
    <row r="1105" spans="1:18" x14ac:dyDescent="0.25">
      <c r="A1105" s="271"/>
      <c r="D1105" s="125"/>
      <c r="E1105" s="194"/>
      <c r="F1105" s="10"/>
      <c r="G1105" s="10"/>
      <c r="J1105" s="12"/>
      <c r="K1105" s="12"/>
      <c r="L1105" s="181"/>
      <c r="M1105" s="181"/>
      <c r="N1105" s="181"/>
      <c r="O1105" s="181"/>
      <c r="P1105" s="178">
        <f t="shared" si="99"/>
        <v>1</v>
      </c>
      <c r="Q1105" s="124">
        <f t="shared" si="100"/>
        <v>1900</v>
      </c>
      <c r="R1105" s="124" t="str">
        <f t="shared" si="101"/>
        <v>Jan</v>
      </c>
    </row>
    <row r="1106" spans="1:18" x14ac:dyDescent="0.25">
      <c r="A1106" s="271"/>
      <c r="D1106" s="125"/>
      <c r="E1106" s="194"/>
      <c r="F1106" s="10"/>
      <c r="G1106" s="10"/>
      <c r="J1106" s="12"/>
      <c r="K1106" s="12"/>
      <c r="L1106" s="181"/>
      <c r="M1106" s="181"/>
      <c r="N1106" s="181"/>
      <c r="O1106" s="181"/>
      <c r="P1106" s="178">
        <f t="shared" si="99"/>
        <v>1</v>
      </c>
      <c r="Q1106" s="124">
        <f t="shared" si="100"/>
        <v>1900</v>
      </c>
      <c r="R1106" s="124" t="str">
        <f t="shared" si="101"/>
        <v>Jan</v>
      </c>
    </row>
    <row r="1107" spans="1:18" x14ac:dyDescent="0.25">
      <c r="A1107" s="271"/>
      <c r="D1107" s="125"/>
      <c r="E1107" s="194"/>
      <c r="F1107" s="10"/>
      <c r="G1107" s="10"/>
      <c r="J1107" s="12"/>
      <c r="K1107" s="12"/>
      <c r="L1107" s="181"/>
      <c r="M1107" s="181"/>
      <c r="N1107" s="181"/>
      <c r="O1107" s="181"/>
      <c r="P1107" s="178">
        <f t="shared" si="99"/>
        <v>1</v>
      </c>
      <c r="Q1107" s="124">
        <f t="shared" si="100"/>
        <v>1900</v>
      </c>
      <c r="R1107" s="124" t="str">
        <f t="shared" si="101"/>
        <v>Jan</v>
      </c>
    </row>
    <row r="1108" spans="1:18" x14ac:dyDescent="0.25">
      <c r="A1108" s="271"/>
      <c r="D1108" s="125"/>
      <c r="E1108" s="194"/>
      <c r="F1108" s="10"/>
      <c r="G1108" s="10"/>
      <c r="J1108" s="12"/>
      <c r="K1108" s="12"/>
      <c r="L1108" s="181"/>
      <c r="M1108" s="181"/>
      <c r="N1108" s="181"/>
      <c r="O1108" s="181"/>
      <c r="P1108" s="178">
        <f t="shared" si="99"/>
        <v>1</v>
      </c>
      <c r="Q1108" s="124">
        <f t="shared" si="100"/>
        <v>1900</v>
      </c>
      <c r="R1108" s="124" t="str">
        <f t="shared" si="101"/>
        <v>Jan</v>
      </c>
    </row>
    <row r="1109" spans="1:18" x14ac:dyDescent="0.25">
      <c r="A1109" s="271"/>
      <c r="D1109" s="125"/>
      <c r="E1109" s="194"/>
      <c r="F1109" s="10"/>
      <c r="G1109" s="10"/>
      <c r="J1109" s="12"/>
      <c r="K1109" s="12"/>
      <c r="L1109" s="181"/>
      <c r="M1109" s="181"/>
      <c r="N1109" s="181"/>
      <c r="O1109" s="181"/>
      <c r="P1109" s="178">
        <f t="shared" si="99"/>
        <v>1</v>
      </c>
      <c r="Q1109" s="124">
        <f t="shared" si="100"/>
        <v>1900</v>
      </c>
      <c r="R1109" s="124" t="str">
        <f t="shared" si="101"/>
        <v>Jan</v>
      </c>
    </row>
    <row r="1110" spans="1:18" x14ac:dyDescent="0.25">
      <c r="A1110" s="271"/>
      <c r="D1110" s="125"/>
      <c r="E1110" s="194"/>
      <c r="F1110" s="10"/>
      <c r="G1110" s="10"/>
      <c r="J1110" s="12"/>
      <c r="K1110" s="12"/>
      <c r="L1110" s="181"/>
      <c r="M1110" s="181"/>
      <c r="N1110" s="181"/>
      <c r="O1110" s="181"/>
      <c r="P1110" s="178">
        <f t="shared" si="99"/>
        <v>1</v>
      </c>
      <c r="Q1110" s="124">
        <f t="shared" si="100"/>
        <v>1900</v>
      </c>
      <c r="R1110" s="124" t="str">
        <f t="shared" si="101"/>
        <v>Jan</v>
      </c>
    </row>
    <row r="1111" spans="1:18" x14ac:dyDescent="0.25">
      <c r="A1111" s="271"/>
      <c r="D1111" s="125"/>
      <c r="E1111" s="194"/>
      <c r="F1111" s="10"/>
      <c r="G1111" s="10"/>
      <c r="J1111" s="12"/>
      <c r="K1111" s="12"/>
      <c r="L1111" s="181"/>
      <c r="M1111" s="181"/>
      <c r="N1111" s="181"/>
      <c r="O1111" s="181"/>
      <c r="P1111" s="178">
        <f t="shared" si="99"/>
        <v>1</v>
      </c>
      <c r="Q1111" s="124">
        <f t="shared" si="100"/>
        <v>1900</v>
      </c>
      <c r="R1111" s="124" t="str">
        <f t="shared" si="101"/>
        <v>Jan</v>
      </c>
    </row>
    <row r="1112" spans="1:18" x14ac:dyDescent="0.25">
      <c r="A1112" s="271"/>
      <c r="D1112" s="125"/>
      <c r="E1112" s="194"/>
      <c r="F1112" s="10"/>
      <c r="G1112" s="10"/>
      <c r="J1112" s="12"/>
      <c r="K1112" s="12"/>
      <c r="L1112" s="181"/>
      <c r="M1112" s="181"/>
      <c r="N1112" s="181"/>
      <c r="O1112" s="181"/>
      <c r="P1112" s="178">
        <f t="shared" si="99"/>
        <v>1</v>
      </c>
      <c r="Q1112" s="124">
        <f t="shared" si="100"/>
        <v>1900</v>
      </c>
      <c r="R1112" s="124" t="str">
        <f t="shared" si="101"/>
        <v>Jan</v>
      </c>
    </row>
    <row r="1113" spans="1:18" x14ac:dyDescent="0.25">
      <c r="A1113" s="271"/>
      <c r="D1113" s="125"/>
      <c r="E1113" s="194"/>
      <c r="F1113" s="10"/>
      <c r="G1113" s="10"/>
      <c r="J1113" s="12"/>
      <c r="K1113" s="12"/>
      <c r="L1113" s="181"/>
      <c r="M1113" s="181"/>
      <c r="N1113" s="181"/>
      <c r="O1113" s="181"/>
      <c r="P1113" s="178">
        <f t="shared" si="99"/>
        <v>1</v>
      </c>
      <c r="Q1113" s="124">
        <f t="shared" si="100"/>
        <v>1900</v>
      </c>
      <c r="R1113" s="124" t="str">
        <f t="shared" si="101"/>
        <v>Jan</v>
      </c>
    </row>
    <row r="1114" spans="1:18" x14ac:dyDescent="0.25">
      <c r="A1114" s="271"/>
      <c r="D1114" s="125"/>
      <c r="E1114" s="194"/>
      <c r="F1114" s="10"/>
      <c r="G1114" s="10"/>
      <c r="J1114" s="12"/>
      <c r="K1114" s="12"/>
      <c r="L1114" s="181"/>
      <c r="M1114" s="181"/>
      <c r="N1114" s="181"/>
      <c r="O1114" s="181"/>
      <c r="P1114" s="178">
        <f t="shared" si="99"/>
        <v>1</v>
      </c>
      <c r="Q1114" s="124">
        <f t="shared" si="100"/>
        <v>1900</v>
      </c>
      <c r="R1114" s="124" t="str">
        <f t="shared" si="101"/>
        <v>Jan</v>
      </c>
    </row>
    <row r="1115" spans="1:18" x14ac:dyDescent="0.25">
      <c r="A1115" s="271"/>
      <c r="D1115" s="125"/>
      <c r="E1115" s="194"/>
      <c r="F1115" s="10"/>
      <c r="G1115" s="10"/>
      <c r="J1115" s="12"/>
      <c r="K1115" s="12"/>
      <c r="L1115" s="181"/>
      <c r="M1115" s="181"/>
      <c r="N1115" s="181"/>
      <c r="O1115" s="181"/>
      <c r="P1115" s="178">
        <f t="shared" si="99"/>
        <v>1</v>
      </c>
      <c r="Q1115" s="124">
        <f t="shared" si="100"/>
        <v>1900</v>
      </c>
      <c r="R1115" s="124" t="str">
        <f t="shared" si="101"/>
        <v>Jan</v>
      </c>
    </row>
    <row r="1116" spans="1:18" x14ac:dyDescent="0.25">
      <c r="A1116" s="271"/>
      <c r="D1116" s="125"/>
      <c r="E1116" s="194"/>
      <c r="F1116" s="10"/>
      <c r="G1116" s="10"/>
      <c r="J1116" s="127"/>
      <c r="K1116" s="127"/>
      <c r="L1116" s="181"/>
      <c r="M1116" s="181"/>
      <c r="N1116" s="181"/>
      <c r="O1116" s="181"/>
      <c r="P1116" s="178">
        <f t="shared" si="99"/>
        <v>1</v>
      </c>
      <c r="Q1116" s="124">
        <f t="shared" si="100"/>
        <v>1900</v>
      </c>
      <c r="R1116" s="124" t="str">
        <f t="shared" si="101"/>
        <v>Jan</v>
      </c>
    </row>
    <row r="1117" spans="1:18" x14ac:dyDescent="0.25">
      <c r="A1117" s="271"/>
      <c r="D1117" s="125"/>
      <c r="E1117" s="194"/>
      <c r="F1117" s="10"/>
      <c r="G1117" s="10"/>
      <c r="H1117" s="10"/>
      <c r="J1117" s="127"/>
      <c r="K1117" s="127"/>
      <c r="L1117" s="181"/>
      <c r="M1117" s="181"/>
      <c r="N1117" s="181"/>
      <c r="O1117" s="181"/>
      <c r="P1117" s="178">
        <f t="shared" si="99"/>
        <v>1</v>
      </c>
      <c r="Q1117" s="124">
        <f t="shared" si="100"/>
        <v>1900</v>
      </c>
      <c r="R1117" s="124" t="str">
        <f t="shared" si="101"/>
        <v>Jan</v>
      </c>
    </row>
    <row r="1118" spans="1:18" x14ac:dyDescent="0.25">
      <c r="A1118" s="271"/>
      <c r="D1118" s="125"/>
      <c r="E1118" s="194"/>
      <c r="F1118" s="10"/>
      <c r="G1118" s="10"/>
      <c r="H1118" s="10"/>
      <c r="J1118" s="127"/>
      <c r="K1118" s="127"/>
      <c r="L1118" s="181"/>
      <c r="M1118" s="181"/>
      <c r="N1118" s="181"/>
      <c r="O1118" s="181"/>
      <c r="P1118" s="178">
        <f t="shared" si="99"/>
        <v>1</v>
      </c>
      <c r="Q1118" s="124">
        <f t="shared" si="100"/>
        <v>1900</v>
      </c>
      <c r="R1118" s="124" t="str">
        <f t="shared" si="101"/>
        <v>Jan</v>
      </c>
    </row>
    <row r="1119" spans="1:18" x14ac:dyDescent="0.25">
      <c r="A1119" s="271"/>
      <c r="D1119" s="125"/>
      <c r="E1119" s="194"/>
      <c r="F1119" s="10"/>
      <c r="G1119" s="10"/>
      <c r="H1119" s="10"/>
      <c r="J1119" s="127"/>
      <c r="K1119" s="127"/>
      <c r="L1119" s="181"/>
      <c r="M1119" s="181"/>
      <c r="N1119" s="181"/>
      <c r="O1119" s="181"/>
      <c r="P1119" s="178">
        <f t="shared" si="99"/>
        <v>1</v>
      </c>
      <c r="Q1119" s="124">
        <f t="shared" si="100"/>
        <v>1900</v>
      </c>
      <c r="R1119" s="124" t="str">
        <f t="shared" si="101"/>
        <v>Jan</v>
      </c>
    </row>
    <row r="1120" spans="1:18" x14ac:dyDescent="0.25">
      <c r="A1120" s="271"/>
      <c r="D1120" s="125"/>
      <c r="E1120" s="194"/>
      <c r="F1120" s="10"/>
      <c r="G1120" s="10"/>
      <c r="H1120" s="10"/>
      <c r="J1120" s="127"/>
      <c r="K1120" s="127"/>
      <c r="L1120" s="181"/>
      <c r="M1120" s="181"/>
      <c r="N1120" s="181"/>
      <c r="O1120" s="181"/>
      <c r="P1120" s="178">
        <f t="shared" si="99"/>
        <v>1</v>
      </c>
      <c r="Q1120" s="124">
        <f t="shared" si="100"/>
        <v>1900</v>
      </c>
      <c r="R1120" s="124" t="str">
        <f t="shared" si="101"/>
        <v>Jan</v>
      </c>
    </row>
    <row r="1121" spans="1:18" x14ac:dyDescent="0.25">
      <c r="A1121" s="271"/>
      <c r="D1121" s="125"/>
      <c r="E1121" s="194"/>
      <c r="F1121" s="10"/>
      <c r="G1121" s="10"/>
      <c r="H1121" s="10"/>
      <c r="J1121" s="127"/>
      <c r="K1121" s="127"/>
      <c r="L1121" s="181"/>
      <c r="M1121" s="181"/>
      <c r="N1121" s="181"/>
      <c r="O1121" s="181"/>
      <c r="P1121" s="178">
        <f t="shared" si="99"/>
        <v>1</v>
      </c>
      <c r="Q1121" s="124">
        <f t="shared" si="100"/>
        <v>1900</v>
      </c>
      <c r="R1121" s="124" t="str">
        <f t="shared" si="101"/>
        <v>Jan</v>
      </c>
    </row>
    <row r="1122" spans="1:18" x14ac:dyDescent="0.25">
      <c r="A1122" s="271"/>
      <c r="D1122" s="125"/>
      <c r="E1122" s="194"/>
      <c r="F1122" s="10"/>
      <c r="G1122" s="10"/>
      <c r="H1122" s="10"/>
      <c r="J1122" s="127"/>
      <c r="K1122" s="127"/>
      <c r="L1122" s="181"/>
      <c r="M1122" s="181"/>
      <c r="N1122" s="181"/>
      <c r="O1122" s="181"/>
      <c r="P1122" s="178">
        <f t="shared" si="99"/>
        <v>1</v>
      </c>
      <c r="Q1122" s="124">
        <f t="shared" si="100"/>
        <v>1900</v>
      </c>
      <c r="R1122" s="124" t="str">
        <f t="shared" si="101"/>
        <v>Jan</v>
      </c>
    </row>
    <row r="1123" spans="1:18" x14ac:dyDescent="0.25">
      <c r="A1123" s="271"/>
      <c r="D1123" s="125"/>
      <c r="E1123" s="194"/>
      <c r="F1123" s="10"/>
      <c r="G1123" s="10"/>
      <c r="H1123" s="10"/>
      <c r="J1123" s="127"/>
      <c r="K1123" s="127"/>
      <c r="L1123" s="181"/>
      <c r="M1123" s="181"/>
      <c r="N1123" s="181"/>
      <c r="O1123" s="181"/>
      <c r="P1123" s="178">
        <f t="shared" si="99"/>
        <v>1</v>
      </c>
      <c r="Q1123" s="124">
        <f t="shared" si="100"/>
        <v>1900</v>
      </c>
      <c r="R1123" s="124" t="str">
        <f t="shared" si="101"/>
        <v>Jan</v>
      </c>
    </row>
    <row r="1124" spans="1:18" x14ac:dyDescent="0.25">
      <c r="A1124" s="271"/>
      <c r="D1124" s="125"/>
      <c r="E1124" s="194"/>
      <c r="F1124" s="10"/>
      <c r="G1124" s="10"/>
      <c r="H1124" s="10"/>
      <c r="J1124" s="127"/>
      <c r="K1124" s="127"/>
      <c r="L1124" s="181"/>
      <c r="M1124" s="181"/>
      <c r="N1124" s="181"/>
      <c r="O1124" s="181"/>
      <c r="P1124" s="178">
        <f t="shared" si="99"/>
        <v>1</v>
      </c>
      <c r="Q1124" s="124">
        <f t="shared" si="100"/>
        <v>1900</v>
      </c>
      <c r="R1124" s="124" t="str">
        <f t="shared" si="101"/>
        <v>Jan</v>
      </c>
    </row>
    <row r="1125" spans="1:18" x14ac:dyDescent="0.25">
      <c r="A1125" s="271"/>
      <c r="D1125" s="125"/>
      <c r="E1125" s="194"/>
      <c r="F1125" s="10"/>
      <c r="G1125" s="10"/>
      <c r="H1125" s="10"/>
      <c r="J1125" s="127"/>
      <c r="K1125" s="127"/>
      <c r="L1125" s="181"/>
      <c r="M1125" s="181"/>
      <c r="N1125" s="181"/>
      <c r="O1125" s="181"/>
      <c r="P1125" s="178">
        <f t="shared" si="99"/>
        <v>1</v>
      </c>
      <c r="Q1125" s="124">
        <f t="shared" si="100"/>
        <v>1900</v>
      </c>
      <c r="R1125" s="124" t="str">
        <f t="shared" si="101"/>
        <v>Jan</v>
      </c>
    </row>
    <row r="1126" spans="1:18" x14ac:dyDescent="0.25">
      <c r="A1126" s="271"/>
      <c r="D1126" s="125"/>
      <c r="E1126" s="194"/>
      <c r="F1126" s="10"/>
      <c r="G1126" s="10"/>
      <c r="H1126" s="10"/>
      <c r="J1126" s="127"/>
      <c r="K1126" s="127"/>
      <c r="L1126" s="181"/>
      <c r="M1126" s="181"/>
      <c r="N1126" s="181"/>
      <c r="O1126" s="181"/>
      <c r="P1126" s="178">
        <f t="shared" si="99"/>
        <v>1</v>
      </c>
      <c r="Q1126" s="124">
        <f t="shared" si="100"/>
        <v>1900</v>
      </c>
      <c r="R1126" s="124" t="str">
        <f t="shared" si="101"/>
        <v>Jan</v>
      </c>
    </row>
    <row r="1127" spans="1:18" x14ac:dyDescent="0.25">
      <c r="A1127" s="271"/>
      <c r="D1127" s="125"/>
      <c r="E1127" s="194"/>
      <c r="F1127" s="10"/>
      <c r="G1127" s="10"/>
      <c r="H1127" s="10"/>
      <c r="J1127" s="127"/>
      <c r="K1127" s="127"/>
      <c r="L1127" s="181"/>
      <c r="M1127" s="181"/>
      <c r="N1127" s="181"/>
      <c r="O1127" s="181"/>
      <c r="P1127" s="178">
        <f t="shared" si="99"/>
        <v>1</v>
      </c>
      <c r="Q1127" s="124">
        <f t="shared" si="100"/>
        <v>1900</v>
      </c>
      <c r="R1127" s="124" t="str">
        <f t="shared" si="101"/>
        <v>Jan</v>
      </c>
    </row>
    <row r="1128" spans="1:18" x14ac:dyDescent="0.25">
      <c r="A1128" s="271"/>
      <c r="D1128" s="125"/>
      <c r="E1128" s="194"/>
      <c r="F1128" s="10"/>
      <c r="G1128" s="10"/>
      <c r="H1128" s="10"/>
      <c r="J1128" s="127"/>
      <c r="K1128" s="127"/>
      <c r="L1128" s="181"/>
      <c r="M1128" s="181"/>
      <c r="N1128" s="181"/>
      <c r="O1128" s="181"/>
      <c r="P1128" s="178">
        <f t="shared" si="99"/>
        <v>1</v>
      </c>
      <c r="Q1128" s="124">
        <f t="shared" si="100"/>
        <v>1900</v>
      </c>
      <c r="R1128" s="124" t="str">
        <f t="shared" si="101"/>
        <v>Jan</v>
      </c>
    </row>
    <row r="1129" spans="1:18" x14ac:dyDescent="0.25">
      <c r="A1129" s="271"/>
      <c r="D1129" s="125"/>
      <c r="E1129" s="194"/>
      <c r="F1129" s="10"/>
      <c r="G1129" s="10"/>
      <c r="H1129" s="10"/>
      <c r="J1129" s="127"/>
      <c r="K1129" s="127"/>
      <c r="L1129" s="181"/>
      <c r="M1129" s="181"/>
      <c r="N1129" s="181"/>
      <c r="O1129" s="181"/>
      <c r="P1129" s="178">
        <f t="shared" si="99"/>
        <v>1</v>
      </c>
      <c r="Q1129" s="124">
        <f t="shared" si="100"/>
        <v>1900</v>
      </c>
      <c r="R1129" s="124" t="str">
        <f t="shared" si="101"/>
        <v>Jan</v>
      </c>
    </row>
    <row r="1130" spans="1:18" x14ac:dyDescent="0.25">
      <c r="A1130" s="271"/>
      <c r="D1130" s="125"/>
      <c r="E1130" s="194"/>
      <c r="F1130" s="10"/>
      <c r="G1130" s="10"/>
      <c r="H1130" s="10"/>
      <c r="J1130" s="127"/>
      <c r="K1130" s="127"/>
      <c r="L1130" s="181"/>
      <c r="M1130" s="181"/>
      <c r="N1130" s="181"/>
      <c r="O1130" s="181"/>
      <c r="P1130" s="178">
        <f t="shared" si="99"/>
        <v>1</v>
      </c>
      <c r="Q1130" s="124">
        <f t="shared" si="100"/>
        <v>1900</v>
      </c>
      <c r="R1130" s="124" t="str">
        <f t="shared" si="101"/>
        <v>Jan</v>
      </c>
    </row>
    <row r="1131" spans="1:18" x14ac:dyDescent="0.25">
      <c r="A1131" s="271"/>
      <c r="D1131" s="125"/>
      <c r="E1131" s="194"/>
      <c r="F1131" s="10"/>
      <c r="G1131" s="10"/>
      <c r="H1131" s="10"/>
      <c r="J1131" s="127"/>
      <c r="K1131" s="127"/>
      <c r="L1131" s="181"/>
      <c r="M1131" s="181"/>
      <c r="N1131" s="181"/>
      <c r="O1131" s="181"/>
      <c r="P1131" s="178">
        <f t="shared" si="99"/>
        <v>1</v>
      </c>
      <c r="Q1131" s="124">
        <f t="shared" si="100"/>
        <v>1900</v>
      </c>
      <c r="R1131" s="124" t="str">
        <f t="shared" si="101"/>
        <v>Jan</v>
      </c>
    </row>
    <row r="1132" spans="1:18" x14ac:dyDescent="0.25">
      <c r="A1132" s="271"/>
      <c r="D1132" s="125"/>
      <c r="E1132" s="194"/>
      <c r="F1132" s="10"/>
      <c r="G1132" s="10"/>
      <c r="H1132" s="10"/>
      <c r="J1132" s="127"/>
      <c r="K1132" s="127"/>
      <c r="L1132" s="181"/>
      <c r="M1132" s="181"/>
      <c r="N1132" s="181"/>
      <c r="O1132" s="181"/>
      <c r="P1132" s="178">
        <f t="shared" si="99"/>
        <v>1</v>
      </c>
      <c r="Q1132" s="124">
        <f t="shared" si="100"/>
        <v>1900</v>
      </c>
      <c r="R1132" s="124" t="str">
        <f t="shared" si="101"/>
        <v>Jan</v>
      </c>
    </row>
    <row r="1133" spans="1:18" x14ac:dyDescent="0.25">
      <c r="A1133" s="271"/>
      <c r="D1133" s="125"/>
      <c r="E1133" s="194"/>
      <c r="F1133" s="10"/>
      <c r="G1133" s="10"/>
      <c r="H1133" s="10"/>
      <c r="J1133" s="127"/>
      <c r="K1133" s="127"/>
      <c r="L1133" s="181"/>
      <c r="M1133" s="181"/>
      <c r="N1133" s="181"/>
      <c r="O1133" s="181"/>
      <c r="P1133" s="178">
        <f t="shared" si="99"/>
        <v>1</v>
      </c>
      <c r="Q1133" s="124">
        <f t="shared" si="100"/>
        <v>1900</v>
      </c>
      <c r="R1133" s="124" t="str">
        <f t="shared" si="101"/>
        <v>Jan</v>
      </c>
    </row>
    <row r="1134" spans="1:18" x14ac:dyDescent="0.25">
      <c r="A1134" s="271"/>
      <c r="D1134" s="125"/>
      <c r="E1134" s="194"/>
      <c r="F1134" s="10"/>
      <c r="G1134" s="10"/>
      <c r="H1134" s="10"/>
      <c r="J1134" s="127"/>
      <c r="K1134" s="127"/>
      <c r="L1134" s="181"/>
      <c r="M1134" s="181"/>
      <c r="N1134" s="181"/>
      <c r="O1134" s="181"/>
      <c r="P1134" s="178">
        <f t="shared" si="99"/>
        <v>1</v>
      </c>
      <c r="Q1134" s="124">
        <f t="shared" si="100"/>
        <v>1900</v>
      </c>
      <c r="R1134" s="124" t="str">
        <f t="shared" si="101"/>
        <v>Jan</v>
      </c>
    </row>
    <row r="1135" spans="1:18" x14ac:dyDescent="0.25">
      <c r="A1135" s="271"/>
      <c r="D1135" s="125"/>
      <c r="E1135" s="194"/>
      <c r="F1135" s="10"/>
      <c r="G1135" s="10"/>
      <c r="H1135" s="10"/>
      <c r="J1135" s="127"/>
      <c r="K1135" s="127"/>
      <c r="L1135" s="181"/>
      <c r="M1135" s="181"/>
      <c r="N1135" s="181"/>
      <c r="O1135" s="181"/>
      <c r="P1135" s="178">
        <f t="shared" si="99"/>
        <v>1</v>
      </c>
      <c r="Q1135" s="124">
        <f t="shared" si="100"/>
        <v>1900</v>
      </c>
      <c r="R1135" s="124" t="str">
        <f t="shared" si="101"/>
        <v>Jan</v>
      </c>
    </row>
    <row r="1136" spans="1:18" x14ac:dyDescent="0.25">
      <c r="A1136" s="271"/>
      <c r="D1136" s="125"/>
      <c r="E1136" s="194"/>
      <c r="F1136" s="10"/>
      <c r="G1136" s="10"/>
      <c r="H1136" s="10"/>
      <c r="J1136" s="12"/>
      <c r="K1136" s="7"/>
      <c r="L1136" s="181"/>
      <c r="M1136" s="181"/>
      <c r="N1136" s="181"/>
      <c r="O1136" s="181"/>
      <c r="P1136" s="178">
        <f t="shared" si="99"/>
        <v>1</v>
      </c>
      <c r="Q1136" s="124">
        <f t="shared" si="100"/>
        <v>1900</v>
      </c>
      <c r="R1136" s="124" t="str">
        <f t="shared" si="101"/>
        <v>Jan</v>
      </c>
    </row>
    <row r="1137" spans="1:18" x14ac:dyDescent="0.25">
      <c r="A1137" s="271"/>
      <c r="D1137" s="125"/>
      <c r="E1137" s="194"/>
      <c r="F1137" s="10"/>
      <c r="G1137" s="10"/>
      <c r="J1137" s="12"/>
      <c r="K1137" s="12"/>
      <c r="L1137" s="181"/>
      <c r="M1137" s="181"/>
      <c r="N1137" s="181"/>
      <c r="O1137" s="181"/>
      <c r="P1137" s="178">
        <f t="shared" si="99"/>
        <v>1</v>
      </c>
      <c r="Q1137" s="124">
        <f t="shared" si="100"/>
        <v>1900</v>
      </c>
      <c r="R1137" s="124" t="str">
        <f t="shared" si="101"/>
        <v>Jan</v>
      </c>
    </row>
    <row r="1138" spans="1:18" x14ac:dyDescent="0.25">
      <c r="A1138" s="271"/>
      <c r="D1138" s="126"/>
      <c r="E1138" s="194"/>
      <c r="F1138" s="140"/>
      <c r="G1138" s="10"/>
      <c r="J1138" s="12"/>
      <c r="K1138" s="12"/>
      <c r="L1138" s="181"/>
      <c r="M1138" s="181"/>
      <c r="N1138" s="181"/>
      <c r="O1138" s="181"/>
      <c r="P1138" s="178">
        <f t="shared" si="99"/>
        <v>1</v>
      </c>
      <c r="Q1138" s="124">
        <f t="shared" si="100"/>
        <v>1900</v>
      </c>
      <c r="R1138" s="124" t="str">
        <f t="shared" si="101"/>
        <v>Jan</v>
      </c>
    </row>
    <row r="1139" spans="1:18" x14ac:dyDescent="0.25">
      <c r="A1139" s="271"/>
      <c r="D1139" s="125"/>
      <c r="E1139" s="194"/>
      <c r="F1139" s="140"/>
      <c r="G1139" s="10"/>
      <c r="J1139" s="12"/>
      <c r="K1139" s="12"/>
      <c r="L1139" s="181"/>
      <c r="M1139" s="181"/>
      <c r="N1139" s="181"/>
      <c r="O1139" s="181"/>
      <c r="P1139" s="178">
        <f t="shared" si="99"/>
        <v>1</v>
      </c>
      <c r="Q1139" s="124">
        <f t="shared" si="100"/>
        <v>1900</v>
      </c>
      <c r="R1139" s="124" t="str">
        <f t="shared" si="101"/>
        <v>Jan</v>
      </c>
    </row>
    <row r="1140" spans="1:18" x14ac:dyDescent="0.25">
      <c r="A1140" s="271"/>
      <c r="D1140" s="125"/>
      <c r="E1140" s="195"/>
      <c r="F1140" s="135"/>
      <c r="G1140" s="135"/>
      <c r="J1140" s="141"/>
      <c r="K1140" s="141"/>
      <c r="L1140" s="185"/>
      <c r="M1140" s="181"/>
      <c r="N1140" s="181"/>
      <c r="O1140" s="181"/>
      <c r="P1140" s="178">
        <f t="shared" si="99"/>
        <v>1</v>
      </c>
      <c r="Q1140" s="124">
        <f t="shared" si="100"/>
        <v>1900</v>
      </c>
      <c r="R1140" s="124" t="str">
        <f t="shared" si="101"/>
        <v>Jan</v>
      </c>
    </row>
    <row r="1141" spans="1:18" x14ac:dyDescent="0.25">
      <c r="A1141" s="271"/>
      <c r="D1141" s="125"/>
      <c r="E1141" s="195"/>
      <c r="F1141" s="135"/>
      <c r="G1141" s="135"/>
      <c r="H1141" s="134"/>
      <c r="J1141" s="141"/>
      <c r="K1141" s="141"/>
      <c r="L1141" s="185"/>
      <c r="M1141" s="181"/>
      <c r="N1141" s="181"/>
      <c r="O1141" s="181"/>
      <c r="P1141" s="178">
        <f t="shared" si="99"/>
        <v>1</v>
      </c>
      <c r="Q1141" s="124">
        <f t="shared" si="100"/>
        <v>1900</v>
      </c>
      <c r="R1141" s="124" t="str">
        <f t="shared" si="101"/>
        <v>Jan</v>
      </c>
    </row>
    <row r="1142" spans="1:18" x14ac:dyDescent="0.25">
      <c r="A1142" s="271"/>
      <c r="D1142" s="125"/>
      <c r="E1142" s="195"/>
      <c r="F1142" s="135"/>
      <c r="G1142" s="135"/>
      <c r="H1142" s="134"/>
      <c r="J1142" s="136"/>
      <c r="K1142" s="136"/>
      <c r="L1142" s="183"/>
      <c r="M1142" s="181"/>
      <c r="N1142" s="181"/>
      <c r="O1142" s="181"/>
      <c r="P1142" s="178">
        <f t="shared" si="99"/>
        <v>1</v>
      </c>
      <c r="Q1142" s="124">
        <f t="shared" si="100"/>
        <v>1900</v>
      </c>
      <c r="R1142" s="124" t="str">
        <f t="shared" si="101"/>
        <v>Jan</v>
      </c>
    </row>
    <row r="1143" spans="1:18" x14ac:dyDescent="0.25">
      <c r="A1143" s="271"/>
      <c r="D1143" s="125"/>
      <c r="E1143" s="195"/>
      <c r="F1143" s="135"/>
      <c r="G1143" s="135"/>
      <c r="H1143" s="139"/>
      <c r="J1143" s="136"/>
      <c r="K1143" s="136"/>
      <c r="L1143" s="183"/>
      <c r="M1143" s="181"/>
      <c r="N1143" s="181"/>
      <c r="O1143" s="181"/>
      <c r="P1143" s="178">
        <f t="shared" si="99"/>
        <v>1</v>
      </c>
      <c r="Q1143" s="124">
        <f t="shared" si="100"/>
        <v>1900</v>
      </c>
      <c r="R1143" s="124" t="str">
        <f t="shared" si="101"/>
        <v>Jan</v>
      </c>
    </row>
    <row r="1144" spans="1:18" x14ac:dyDescent="0.25">
      <c r="A1144" s="271"/>
      <c r="D1144" s="125"/>
      <c r="E1144" s="195"/>
      <c r="F1144" s="135"/>
      <c r="G1144" s="135"/>
      <c r="H1144" s="139"/>
      <c r="J1144" s="136"/>
      <c r="K1144" s="136"/>
      <c r="L1144" s="183"/>
      <c r="M1144" s="181"/>
      <c r="N1144" s="181"/>
      <c r="O1144" s="181"/>
      <c r="P1144" s="178">
        <f t="shared" si="99"/>
        <v>1</v>
      </c>
      <c r="Q1144" s="124">
        <f t="shared" si="100"/>
        <v>1900</v>
      </c>
      <c r="R1144" s="124" t="str">
        <f t="shared" si="101"/>
        <v>Jan</v>
      </c>
    </row>
    <row r="1145" spans="1:18" x14ac:dyDescent="0.25">
      <c r="A1145" s="271"/>
      <c r="D1145" s="125"/>
      <c r="E1145" s="195"/>
      <c r="F1145" s="135"/>
      <c r="G1145" s="135"/>
      <c r="H1145" s="139"/>
      <c r="J1145" s="136"/>
      <c r="K1145" s="136"/>
      <c r="L1145" s="183"/>
      <c r="M1145" s="181"/>
      <c r="N1145" s="181"/>
      <c r="O1145" s="181"/>
      <c r="P1145" s="178">
        <f t="shared" si="99"/>
        <v>1</v>
      </c>
      <c r="Q1145" s="124">
        <f t="shared" si="100"/>
        <v>1900</v>
      </c>
      <c r="R1145" s="124" t="str">
        <f t="shared" si="101"/>
        <v>Jan</v>
      </c>
    </row>
    <row r="1146" spans="1:18" x14ac:dyDescent="0.25">
      <c r="A1146" s="271"/>
      <c r="D1146" s="125"/>
      <c r="E1146" s="195"/>
      <c r="F1146" s="135"/>
      <c r="G1146" s="135"/>
      <c r="H1146" s="139"/>
      <c r="J1146" s="136"/>
      <c r="K1146" s="136"/>
      <c r="L1146" s="183"/>
      <c r="M1146" s="181"/>
      <c r="N1146" s="181"/>
      <c r="O1146" s="181"/>
      <c r="P1146" s="178">
        <f t="shared" ref="P1146:P1205" si="102">MONTH(E1146)</f>
        <v>1</v>
      </c>
      <c r="Q1146" s="124">
        <f t="shared" ref="Q1146:Q1205" si="103">YEAR(E1146)</f>
        <v>1900</v>
      </c>
      <c r="R1146" s="124" t="str">
        <f t="shared" ref="R1146:R1205" si="104">CHOOSE(P1146,"Jan","Feb","Mar","Apr","May","Jun","Jul","Aug","Sep","Oct","Nov","Dec")</f>
        <v>Jan</v>
      </c>
    </row>
    <row r="1147" spans="1:18" x14ac:dyDescent="0.25">
      <c r="A1147" s="271"/>
      <c r="D1147" s="125"/>
      <c r="E1147" s="195"/>
      <c r="F1147" s="135"/>
      <c r="G1147" s="135"/>
      <c r="H1147" s="139"/>
      <c r="J1147" s="136"/>
      <c r="K1147" s="136"/>
      <c r="L1147" s="183"/>
      <c r="M1147" s="181"/>
      <c r="N1147" s="181"/>
      <c r="O1147" s="181"/>
      <c r="P1147" s="178">
        <f t="shared" si="102"/>
        <v>1</v>
      </c>
      <c r="Q1147" s="124">
        <f t="shared" si="103"/>
        <v>1900</v>
      </c>
      <c r="R1147" s="124" t="str">
        <f t="shared" si="104"/>
        <v>Jan</v>
      </c>
    </row>
    <row r="1148" spans="1:18" x14ac:dyDescent="0.25">
      <c r="A1148" s="271"/>
      <c r="D1148" s="125"/>
      <c r="E1148" s="195"/>
      <c r="F1148" s="135"/>
      <c r="G1148" s="135"/>
      <c r="H1148" s="139"/>
      <c r="J1148" s="136"/>
      <c r="K1148" s="136"/>
      <c r="L1148" s="183"/>
      <c r="M1148" s="181"/>
      <c r="N1148" s="181"/>
      <c r="O1148" s="181"/>
      <c r="P1148" s="178">
        <f t="shared" si="102"/>
        <v>1</v>
      </c>
      <c r="Q1148" s="124">
        <f t="shared" si="103"/>
        <v>1900</v>
      </c>
      <c r="R1148" s="124" t="str">
        <f t="shared" si="104"/>
        <v>Jan</v>
      </c>
    </row>
    <row r="1149" spans="1:18" x14ac:dyDescent="0.25">
      <c r="A1149" s="271"/>
      <c r="D1149" s="125"/>
      <c r="E1149" s="195"/>
      <c r="F1149" s="135"/>
      <c r="G1149" s="135"/>
      <c r="H1149" s="139"/>
      <c r="J1149" s="136"/>
      <c r="K1149" s="136"/>
      <c r="L1149" s="183"/>
      <c r="M1149" s="181"/>
      <c r="N1149" s="181"/>
      <c r="O1149" s="181"/>
      <c r="P1149" s="178">
        <f t="shared" si="102"/>
        <v>1</v>
      </c>
      <c r="Q1149" s="124">
        <f t="shared" si="103"/>
        <v>1900</v>
      </c>
      <c r="R1149" s="124" t="str">
        <f t="shared" si="104"/>
        <v>Jan</v>
      </c>
    </row>
    <row r="1150" spans="1:18" x14ac:dyDescent="0.25">
      <c r="A1150" s="271"/>
      <c r="D1150" s="125"/>
      <c r="E1150" s="195"/>
      <c r="F1150" s="135"/>
      <c r="G1150" s="135"/>
      <c r="H1150" s="139"/>
      <c r="J1150" s="136"/>
      <c r="K1150" s="136"/>
      <c r="L1150" s="183"/>
      <c r="M1150" s="181"/>
      <c r="N1150" s="181"/>
      <c r="O1150" s="181"/>
      <c r="P1150" s="178">
        <f t="shared" si="102"/>
        <v>1</v>
      </c>
      <c r="Q1150" s="124">
        <f t="shared" si="103"/>
        <v>1900</v>
      </c>
      <c r="R1150" s="124" t="str">
        <f t="shared" si="104"/>
        <v>Jan</v>
      </c>
    </row>
    <row r="1151" spans="1:18" x14ac:dyDescent="0.25">
      <c r="A1151" s="271"/>
      <c r="D1151" s="125"/>
      <c r="E1151" s="195"/>
      <c r="F1151" s="135"/>
      <c r="G1151" s="135"/>
      <c r="H1151" s="139"/>
      <c r="J1151" s="136"/>
      <c r="K1151" s="136"/>
      <c r="L1151" s="183"/>
      <c r="M1151" s="181"/>
      <c r="N1151" s="181"/>
      <c r="O1151" s="181"/>
      <c r="P1151" s="178">
        <f t="shared" si="102"/>
        <v>1</v>
      </c>
      <c r="Q1151" s="124">
        <f t="shared" si="103"/>
        <v>1900</v>
      </c>
      <c r="R1151" s="124" t="str">
        <f t="shared" si="104"/>
        <v>Jan</v>
      </c>
    </row>
    <row r="1152" spans="1:18" x14ac:dyDescent="0.25">
      <c r="A1152" s="271"/>
      <c r="D1152" s="125"/>
      <c r="E1152" s="195"/>
      <c r="F1152" s="135"/>
      <c r="G1152" s="135"/>
      <c r="H1152" s="135"/>
      <c r="J1152" s="136"/>
      <c r="K1152" s="136"/>
      <c r="L1152" s="183"/>
      <c r="M1152" s="181"/>
      <c r="N1152" s="181"/>
      <c r="O1152" s="181"/>
      <c r="P1152" s="178">
        <f t="shared" si="102"/>
        <v>1</v>
      </c>
      <c r="Q1152" s="124">
        <f t="shared" si="103"/>
        <v>1900</v>
      </c>
      <c r="R1152" s="124" t="str">
        <f t="shared" si="104"/>
        <v>Jan</v>
      </c>
    </row>
    <row r="1153" spans="1:18" x14ac:dyDescent="0.25">
      <c r="A1153" s="271"/>
      <c r="D1153" s="125"/>
      <c r="E1153" s="195"/>
      <c r="F1153" s="135"/>
      <c r="G1153" s="135"/>
      <c r="H1153" s="135"/>
      <c r="J1153" s="136"/>
      <c r="K1153" s="136"/>
      <c r="L1153" s="183"/>
      <c r="M1153" s="181"/>
      <c r="N1153" s="181"/>
      <c r="O1153" s="181"/>
      <c r="P1153" s="178">
        <f t="shared" si="102"/>
        <v>1</v>
      </c>
      <c r="Q1153" s="124">
        <f t="shared" si="103"/>
        <v>1900</v>
      </c>
      <c r="R1153" s="124" t="str">
        <f t="shared" si="104"/>
        <v>Jan</v>
      </c>
    </row>
    <row r="1154" spans="1:18" x14ac:dyDescent="0.25">
      <c r="A1154" s="271"/>
      <c r="D1154" s="125"/>
      <c r="E1154" s="195"/>
      <c r="F1154" s="135"/>
      <c r="G1154" s="135"/>
      <c r="H1154" s="139"/>
      <c r="J1154" s="136"/>
      <c r="K1154" s="136"/>
      <c r="L1154" s="183"/>
      <c r="M1154" s="181"/>
      <c r="N1154" s="181"/>
      <c r="O1154" s="181"/>
      <c r="P1154" s="178">
        <f t="shared" si="102"/>
        <v>1</v>
      </c>
      <c r="Q1154" s="124">
        <f t="shared" si="103"/>
        <v>1900</v>
      </c>
      <c r="R1154" s="124" t="str">
        <f t="shared" si="104"/>
        <v>Jan</v>
      </c>
    </row>
    <row r="1155" spans="1:18" x14ac:dyDescent="0.25">
      <c r="A1155" s="271"/>
      <c r="D1155" s="125"/>
      <c r="E1155" s="195"/>
      <c r="F1155" s="135"/>
      <c r="G1155" s="135"/>
      <c r="H1155" s="139"/>
      <c r="J1155" s="136"/>
      <c r="K1155" s="136"/>
      <c r="L1155" s="183"/>
      <c r="M1155" s="181"/>
      <c r="N1155" s="181"/>
      <c r="O1155" s="181"/>
      <c r="P1155" s="178">
        <f t="shared" si="102"/>
        <v>1</v>
      </c>
      <c r="Q1155" s="124">
        <f t="shared" si="103"/>
        <v>1900</v>
      </c>
      <c r="R1155" s="124" t="str">
        <f t="shared" si="104"/>
        <v>Jan</v>
      </c>
    </row>
    <row r="1156" spans="1:18" x14ac:dyDescent="0.25">
      <c r="A1156" s="271"/>
      <c r="D1156" s="125"/>
      <c r="E1156" s="195"/>
      <c r="F1156" s="135"/>
      <c r="G1156" s="135"/>
      <c r="H1156" s="139"/>
      <c r="J1156" s="136"/>
      <c r="K1156" s="136"/>
      <c r="L1156" s="183"/>
      <c r="M1156" s="181"/>
      <c r="N1156" s="181"/>
      <c r="O1156" s="181"/>
      <c r="P1156" s="178">
        <f t="shared" si="102"/>
        <v>1</v>
      </c>
      <c r="Q1156" s="124">
        <f t="shared" si="103"/>
        <v>1900</v>
      </c>
      <c r="R1156" s="124" t="str">
        <f t="shared" si="104"/>
        <v>Jan</v>
      </c>
    </row>
    <row r="1157" spans="1:18" x14ac:dyDescent="0.25">
      <c r="A1157" s="271"/>
      <c r="D1157" s="125"/>
      <c r="E1157" s="195"/>
      <c r="F1157" s="135"/>
      <c r="G1157" s="135"/>
      <c r="H1157" s="139"/>
      <c r="J1157" s="136"/>
      <c r="K1157" s="136"/>
      <c r="L1157" s="183"/>
      <c r="M1157" s="181"/>
      <c r="N1157" s="181"/>
      <c r="O1157" s="181"/>
      <c r="P1157" s="178">
        <f t="shared" si="102"/>
        <v>1</v>
      </c>
      <c r="Q1157" s="124">
        <f t="shared" si="103"/>
        <v>1900</v>
      </c>
      <c r="R1157" s="124" t="str">
        <f t="shared" si="104"/>
        <v>Jan</v>
      </c>
    </row>
    <row r="1158" spans="1:18" x14ac:dyDescent="0.25">
      <c r="A1158" s="271"/>
      <c r="D1158" s="125"/>
      <c r="E1158" s="195"/>
      <c r="F1158" s="135"/>
      <c r="G1158" s="135"/>
      <c r="H1158" s="139"/>
      <c r="J1158" s="136"/>
      <c r="K1158" s="136"/>
      <c r="L1158" s="183"/>
      <c r="M1158" s="181"/>
      <c r="N1158" s="181"/>
      <c r="O1158" s="181"/>
      <c r="P1158" s="178">
        <f t="shared" si="102"/>
        <v>1</v>
      </c>
      <c r="Q1158" s="124">
        <f t="shared" si="103"/>
        <v>1900</v>
      </c>
      <c r="R1158" s="124" t="str">
        <f t="shared" si="104"/>
        <v>Jan</v>
      </c>
    </row>
    <row r="1159" spans="1:18" x14ac:dyDescent="0.25">
      <c r="A1159" s="271"/>
      <c r="D1159" s="125"/>
      <c r="E1159" s="195"/>
      <c r="F1159" s="135"/>
      <c r="G1159" s="135"/>
      <c r="H1159" s="139"/>
      <c r="J1159" s="136"/>
      <c r="K1159" s="136"/>
      <c r="L1159" s="183"/>
      <c r="M1159" s="181"/>
      <c r="N1159" s="181"/>
      <c r="O1159" s="181"/>
      <c r="P1159" s="178">
        <f t="shared" si="102"/>
        <v>1</v>
      </c>
      <c r="Q1159" s="124">
        <f t="shared" si="103"/>
        <v>1900</v>
      </c>
      <c r="R1159" s="124" t="str">
        <f t="shared" si="104"/>
        <v>Jan</v>
      </c>
    </row>
    <row r="1160" spans="1:18" x14ac:dyDescent="0.25">
      <c r="A1160" s="271"/>
      <c r="D1160" s="125"/>
      <c r="E1160" s="195"/>
      <c r="F1160" s="135"/>
      <c r="G1160" s="135"/>
      <c r="H1160" s="139"/>
      <c r="J1160" s="138"/>
      <c r="K1160" s="138"/>
      <c r="L1160" s="183"/>
      <c r="M1160" s="181"/>
      <c r="N1160" s="181"/>
      <c r="O1160" s="181"/>
      <c r="P1160" s="178">
        <f t="shared" si="102"/>
        <v>1</v>
      </c>
      <c r="Q1160" s="124">
        <f t="shared" si="103"/>
        <v>1900</v>
      </c>
      <c r="R1160" s="124" t="str">
        <f t="shared" si="104"/>
        <v>Jan</v>
      </c>
    </row>
    <row r="1161" spans="1:18" x14ac:dyDescent="0.25">
      <c r="A1161" s="271"/>
      <c r="D1161" s="125"/>
      <c r="E1161" s="195"/>
      <c r="F1161" s="135"/>
      <c r="G1161" s="135"/>
      <c r="H1161" s="137"/>
      <c r="J1161" s="138"/>
      <c r="K1161" s="138"/>
      <c r="L1161" s="183"/>
      <c r="M1161" s="181"/>
      <c r="N1161" s="181"/>
      <c r="O1161" s="181"/>
      <c r="P1161" s="178">
        <f t="shared" si="102"/>
        <v>1</v>
      </c>
      <c r="Q1161" s="124">
        <f t="shared" si="103"/>
        <v>1900</v>
      </c>
      <c r="R1161" s="124" t="str">
        <f t="shared" si="104"/>
        <v>Jan</v>
      </c>
    </row>
    <row r="1162" spans="1:18" x14ac:dyDescent="0.25">
      <c r="A1162" s="271"/>
      <c r="D1162" s="126"/>
      <c r="E1162" s="195"/>
      <c r="F1162" s="135"/>
      <c r="G1162" s="135"/>
      <c r="H1162" s="137"/>
      <c r="J1162" s="138"/>
      <c r="K1162" s="138"/>
      <c r="L1162" s="183"/>
      <c r="M1162" s="181"/>
      <c r="N1162" s="181"/>
      <c r="O1162" s="181"/>
      <c r="P1162" s="178">
        <f t="shared" si="102"/>
        <v>1</v>
      </c>
      <c r="Q1162" s="124">
        <f t="shared" si="103"/>
        <v>1900</v>
      </c>
      <c r="R1162" s="124" t="str">
        <f t="shared" si="104"/>
        <v>Jan</v>
      </c>
    </row>
    <row r="1163" spans="1:18" x14ac:dyDescent="0.25">
      <c r="A1163" s="271"/>
      <c r="D1163" s="126"/>
      <c r="E1163" s="195"/>
      <c r="F1163" s="135"/>
      <c r="G1163" s="135"/>
      <c r="H1163" s="137"/>
      <c r="J1163" s="138"/>
      <c r="K1163" s="138"/>
      <c r="L1163" s="183"/>
      <c r="M1163" s="181"/>
      <c r="N1163" s="181"/>
      <c r="O1163" s="181"/>
      <c r="P1163" s="178">
        <f t="shared" si="102"/>
        <v>1</v>
      </c>
      <c r="Q1163" s="124">
        <f t="shared" si="103"/>
        <v>1900</v>
      </c>
      <c r="R1163" s="124" t="str">
        <f t="shared" si="104"/>
        <v>Jan</v>
      </c>
    </row>
    <row r="1164" spans="1:18" x14ac:dyDescent="0.25">
      <c r="A1164" s="271"/>
      <c r="D1164" s="125"/>
      <c r="E1164" s="195"/>
      <c r="F1164" s="135"/>
      <c r="G1164" s="135"/>
      <c r="H1164" s="137"/>
      <c r="J1164" s="138"/>
      <c r="K1164" s="138"/>
      <c r="L1164" s="183"/>
      <c r="M1164" s="181"/>
      <c r="N1164" s="181"/>
      <c r="O1164" s="181"/>
      <c r="P1164" s="178">
        <f t="shared" si="102"/>
        <v>1</v>
      </c>
      <c r="Q1164" s="124">
        <f t="shared" si="103"/>
        <v>1900</v>
      </c>
      <c r="R1164" s="124" t="str">
        <f t="shared" si="104"/>
        <v>Jan</v>
      </c>
    </row>
    <row r="1165" spans="1:18" x14ac:dyDescent="0.25">
      <c r="A1165" s="271"/>
      <c r="D1165" s="125"/>
      <c r="E1165" s="195"/>
      <c r="F1165" s="135"/>
      <c r="G1165" s="135"/>
      <c r="H1165" s="137"/>
      <c r="J1165" s="138"/>
      <c r="K1165" s="138"/>
      <c r="L1165" s="183"/>
      <c r="M1165" s="181"/>
      <c r="N1165" s="181"/>
      <c r="O1165" s="181"/>
      <c r="P1165" s="178">
        <f t="shared" si="102"/>
        <v>1</v>
      </c>
      <c r="Q1165" s="124">
        <f t="shared" si="103"/>
        <v>1900</v>
      </c>
      <c r="R1165" s="124" t="str">
        <f t="shared" si="104"/>
        <v>Jan</v>
      </c>
    </row>
    <row r="1166" spans="1:18" x14ac:dyDescent="0.25">
      <c r="A1166" s="271"/>
      <c r="D1166" s="125"/>
      <c r="E1166" s="195"/>
      <c r="F1166" s="135"/>
      <c r="G1166" s="135"/>
      <c r="H1166" s="137"/>
      <c r="J1166" s="135"/>
      <c r="K1166" s="136"/>
      <c r="L1166" s="183"/>
      <c r="M1166" s="181"/>
      <c r="N1166" s="181"/>
      <c r="O1166" s="181"/>
      <c r="P1166" s="178">
        <f t="shared" si="102"/>
        <v>1</v>
      </c>
      <c r="Q1166" s="124">
        <f t="shared" si="103"/>
        <v>1900</v>
      </c>
      <c r="R1166" s="124" t="str">
        <f t="shared" si="104"/>
        <v>Jan</v>
      </c>
    </row>
    <row r="1167" spans="1:18" x14ac:dyDescent="0.25">
      <c r="A1167" s="271"/>
      <c r="D1167" s="125"/>
      <c r="E1167" s="195"/>
      <c r="F1167" s="135"/>
      <c r="G1167" s="135"/>
      <c r="H1167" s="135"/>
      <c r="J1167" s="135"/>
      <c r="K1167" s="136"/>
      <c r="L1167" s="183"/>
      <c r="M1167" s="181"/>
      <c r="N1167" s="181"/>
      <c r="O1167" s="181"/>
      <c r="P1167" s="178">
        <f t="shared" si="102"/>
        <v>1</v>
      </c>
      <c r="Q1167" s="124">
        <f t="shared" si="103"/>
        <v>1900</v>
      </c>
      <c r="R1167" s="124" t="str">
        <f t="shared" si="104"/>
        <v>Jan</v>
      </c>
    </row>
    <row r="1168" spans="1:18" x14ac:dyDescent="0.25">
      <c r="A1168" s="271"/>
      <c r="D1168" s="125"/>
      <c r="E1168" s="195"/>
      <c r="F1168" s="135"/>
      <c r="G1168" s="135"/>
      <c r="H1168" s="135"/>
      <c r="J1168" s="135"/>
      <c r="K1168" s="136"/>
      <c r="L1168" s="183"/>
      <c r="M1168" s="181"/>
      <c r="N1168" s="181"/>
      <c r="O1168" s="181"/>
      <c r="P1168" s="178">
        <f t="shared" si="102"/>
        <v>1</v>
      </c>
      <c r="Q1168" s="124">
        <f t="shared" si="103"/>
        <v>1900</v>
      </c>
      <c r="R1168" s="124" t="str">
        <f t="shared" si="104"/>
        <v>Jan</v>
      </c>
    </row>
    <row r="1169" spans="1:18" x14ac:dyDescent="0.25">
      <c r="A1169" s="271"/>
      <c r="D1169" s="125"/>
      <c r="E1169" s="195"/>
      <c r="F1169" s="135"/>
      <c r="G1169" s="135"/>
      <c r="H1169" s="135"/>
      <c r="J1169" s="136"/>
      <c r="K1169" s="136"/>
      <c r="L1169" s="183"/>
      <c r="M1169" s="181"/>
      <c r="N1169" s="181"/>
      <c r="O1169" s="181"/>
      <c r="P1169" s="178">
        <f t="shared" si="102"/>
        <v>1</v>
      </c>
      <c r="Q1169" s="124">
        <f t="shared" si="103"/>
        <v>1900</v>
      </c>
      <c r="R1169" s="124" t="str">
        <f t="shared" si="104"/>
        <v>Jan</v>
      </c>
    </row>
    <row r="1170" spans="1:18" x14ac:dyDescent="0.25">
      <c r="A1170" s="271"/>
      <c r="D1170" s="125"/>
      <c r="E1170" s="195"/>
      <c r="F1170" s="135"/>
      <c r="G1170" s="135"/>
      <c r="H1170" s="135"/>
      <c r="J1170" s="136"/>
      <c r="K1170" s="136"/>
      <c r="L1170" s="183"/>
      <c r="M1170" s="181"/>
      <c r="N1170" s="181"/>
      <c r="O1170" s="181"/>
      <c r="P1170" s="178">
        <f t="shared" si="102"/>
        <v>1</v>
      </c>
      <c r="Q1170" s="124">
        <f t="shared" si="103"/>
        <v>1900</v>
      </c>
      <c r="R1170" s="124" t="str">
        <f t="shared" si="104"/>
        <v>Jan</v>
      </c>
    </row>
    <row r="1171" spans="1:18" x14ac:dyDescent="0.25">
      <c r="A1171" s="271"/>
      <c r="D1171" s="125"/>
      <c r="E1171" s="195"/>
      <c r="F1171" s="135"/>
      <c r="G1171" s="135"/>
      <c r="H1171" s="135"/>
      <c r="J1171" s="136"/>
      <c r="K1171" s="136"/>
      <c r="L1171" s="183"/>
      <c r="M1171" s="181"/>
      <c r="N1171" s="181"/>
      <c r="O1171" s="181"/>
      <c r="P1171" s="178">
        <f t="shared" si="102"/>
        <v>1</v>
      </c>
      <c r="Q1171" s="124">
        <f t="shared" si="103"/>
        <v>1900</v>
      </c>
      <c r="R1171" s="124" t="str">
        <f t="shared" si="104"/>
        <v>Jan</v>
      </c>
    </row>
    <row r="1172" spans="1:18" x14ac:dyDescent="0.25">
      <c r="A1172" s="271"/>
      <c r="D1172" s="125"/>
      <c r="E1172" s="195"/>
      <c r="F1172" s="135"/>
      <c r="G1172" s="135"/>
      <c r="H1172" s="139"/>
      <c r="J1172" s="136"/>
      <c r="K1172" s="136"/>
      <c r="L1172" s="183"/>
      <c r="M1172" s="181"/>
      <c r="N1172" s="181"/>
      <c r="O1172" s="181"/>
      <c r="P1172" s="178">
        <f t="shared" si="102"/>
        <v>1</v>
      </c>
      <c r="Q1172" s="124">
        <f t="shared" si="103"/>
        <v>1900</v>
      </c>
      <c r="R1172" s="124" t="str">
        <f t="shared" si="104"/>
        <v>Jan</v>
      </c>
    </row>
    <row r="1173" spans="1:18" x14ac:dyDescent="0.25">
      <c r="A1173" s="271"/>
      <c r="D1173" s="125"/>
      <c r="E1173" s="195"/>
      <c r="F1173" s="135"/>
      <c r="G1173" s="135"/>
      <c r="H1173" s="139"/>
      <c r="J1173" s="136"/>
      <c r="K1173" s="136"/>
      <c r="L1173" s="183"/>
      <c r="M1173" s="181"/>
      <c r="N1173" s="181"/>
      <c r="O1173" s="181"/>
      <c r="P1173" s="178">
        <f t="shared" si="102"/>
        <v>1</v>
      </c>
      <c r="Q1173" s="124">
        <f t="shared" si="103"/>
        <v>1900</v>
      </c>
      <c r="R1173" s="124" t="str">
        <f t="shared" si="104"/>
        <v>Jan</v>
      </c>
    </row>
    <row r="1174" spans="1:18" x14ac:dyDescent="0.25">
      <c r="A1174" s="271"/>
      <c r="D1174" s="125"/>
      <c r="E1174" s="195"/>
      <c r="F1174" s="135"/>
      <c r="G1174" s="135"/>
      <c r="H1174" s="139"/>
      <c r="J1174" s="136"/>
      <c r="K1174" s="136"/>
      <c r="L1174" s="183"/>
      <c r="M1174" s="181"/>
      <c r="N1174" s="181"/>
      <c r="O1174" s="181"/>
      <c r="P1174" s="178">
        <f t="shared" si="102"/>
        <v>1</v>
      </c>
      <c r="Q1174" s="124">
        <f t="shared" si="103"/>
        <v>1900</v>
      </c>
      <c r="R1174" s="124" t="str">
        <f t="shared" si="104"/>
        <v>Jan</v>
      </c>
    </row>
    <row r="1175" spans="1:18" x14ac:dyDescent="0.25">
      <c r="A1175" s="271"/>
      <c r="D1175" s="125"/>
      <c r="E1175" s="195"/>
      <c r="F1175" s="135"/>
      <c r="G1175" s="135"/>
      <c r="H1175" s="139"/>
      <c r="J1175" s="136"/>
      <c r="K1175" s="136"/>
      <c r="L1175" s="183"/>
      <c r="M1175" s="181"/>
      <c r="N1175" s="181"/>
      <c r="O1175" s="181"/>
      <c r="P1175" s="178">
        <f t="shared" si="102"/>
        <v>1</v>
      </c>
      <c r="Q1175" s="124">
        <f t="shared" si="103"/>
        <v>1900</v>
      </c>
      <c r="R1175" s="124" t="str">
        <f t="shared" si="104"/>
        <v>Jan</v>
      </c>
    </row>
    <row r="1176" spans="1:18" x14ac:dyDescent="0.25">
      <c r="A1176" s="271"/>
      <c r="D1176" s="125"/>
      <c r="E1176" s="195"/>
      <c r="F1176" s="135"/>
      <c r="G1176" s="135"/>
      <c r="H1176" s="135"/>
      <c r="J1176" s="136"/>
      <c r="K1176" s="136"/>
      <c r="L1176" s="183"/>
      <c r="M1176" s="181"/>
      <c r="N1176" s="181"/>
      <c r="O1176" s="181"/>
      <c r="P1176" s="178">
        <f t="shared" si="102"/>
        <v>1</v>
      </c>
      <c r="Q1176" s="124">
        <f t="shared" si="103"/>
        <v>1900</v>
      </c>
      <c r="R1176" s="124" t="str">
        <f t="shared" si="104"/>
        <v>Jan</v>
      </c>
    </row>
    <row r="1177" spans="1:18" x14ac:dyDescent="0.25">
      <c r="A1177" s="271"/>
      <c r="D1177" s="125"/>
      <c r="E1177" s="195"/>
      <c r="F1177" s="135"/>
      <c r="G1177" s="135"/>
      <c r="H1177" s="135"/>
      <c r="J1177" s="136"/>
      <c r="K1177" s="136"/>
      <c r="L1177" s="183"/>
      <c r="M1177" s="181"/>
      <c r="N1177" s="181"/>
      <c r="O1177" s="181"/>
      <c r="P1177" s="178">
        <f t="shared" si="102"/>
        <v>1</v>
      </c>
      <c r="Q1177" s="124">
        <f t="shared" si="103"/>
        <v>1900</v>
      </c>
      <c r="R1177" s="124" t="str">
        <f t="shared" si="104"/>
        <v>Jan</v>
      </c>
    </row>
    <row r="1178" spans="1:18" x14ac:dyDescent="0.25">
      <c r="A1178" s="271"/>
      <c r="D1178" s="125"/>
      <c r="E1178" s="195"/>
      <c r="F1178" s="135"/>
      <c r="G1178" s="135"/>
      <c r="H1178" s="135"/>
      <c r="J1178" s="136"/>
      <c r="K1178" s="136"/>
      <c r="L1178" s="183"/>
      <c r="M1178" s="181"/>
      <c r="N1178" s="181"/>
      <c r="O1178" s="181"/>
      <c r="P1178" s="178">
        <f t="shared" si="102"/>
        <v>1</v>
      </c>
      <c r="Q1178" s="124">
        <f t="shared" si="103"/>
        <v>1900</v>
      </c>
      <c r="R1178" s="124" t="str">
        <f t="shared" si="104"/>
        <v>Jan</v>
      </c>
    </row>
    <row r="1179" spans="1:18" x14ac:dyDescent="0.25">
      <c r="A1179" s="271"/>
      <c r="D1179" s="125"/>
      <c r="E1179" s="195"/>
      <c r="F1179" s="135"/>
      <c r="G1179" s="135"/>
      <c r="H1179" s="135"/>
      <c r="J1179" s="136"/>
      <c r="K1179" s="136"/>
      <c r="L1179" s="183"/>
      <c r="M1179" s="181"/>
      <c r="N1179" s="181"/>
      <c r="O1179" s="181"/>
      <c r="P1179" s="178">
        <f t="shared" si="102"/>
        <v>1</v>
      </c>
      <c r="Q1179" s="124">
        <f t="shared" si="103"/>
        <v>1900</v>
      </c>
      <c r="R1179" s="124" t="str">
        <f t="shared" si="104"/>
        <v>Jan</v>
      </c>
    </row>
    <row r="1180" spans="1:18" x14ac:dyDescent="0.25">
      <c r="A1180" s="271"/>
      <c r="D1180" s="125"/>
      <c r="E1180" s="195"/>
      <c r="F1180" s="135"/>
      <c r="G1180" s="135"/>
      <c r="H1180" s="135"/>
      <c r="J1180" s="136"/>
      <c r="K1180" s="136"/>
      <c r="L1180" s="183"/>
      <c r="M1180" s="181"/>
      <c r="N1180" s="181"/>
      <c r="O1180" s="181"/>
      <c r="P1180" s="178">
        <f t="shared" si="102"/>
        <v>1</v>
      </c>
      <c r="Q1180" s="124">
        <f t="shared" si="103"/>
        <v>1900</v>
      </c>
      <c r="R1180" s="124" t="str">
        <f t="shared" si="104"/>
        <v>Jan</v>
      </c>
    </row>
    <row r="1181" spans="1:18" x14ac:dyDescent="0.25">
      <c r="A1181" s="271"/>
      <c r="D1181" s="125"/>
      <c r="E1181" s="195"/>
      <c r="F1181" s="135"/>
      <c r="G1181" s="135"/>
      <c r="H1181" s="135"/>
      <c r="J1181" s="136"/>
      <c r="K1181" s="136"/>
      <c r="L1181" s="183"/>
      <c r="M1181" s="181"/>
      <c r="N1181" s="181"/>
      <c r="O1181" s="181"/>
      <c r="P1181" s="178">
        <f t="shared" si="102"/>
        <v>1</v>
      </c>
      <c r="Q1181" s="124">
        <f t="shared" si="103"/>
        <v>1900</v>
      </c>
      <c r="R1181" s="124" t="str">
        <f t="shared" si="104"/>
        <v>Jan</v>
      </c>
    </row>
    <row r="1182" spans="1:18" x14ac:dyDescent="0.25">
      <c r="A1182" s="271"/>
      <c r="D1182" s="125"/>
      <c r="E1182" s="195"/>
      <c r="F1182" s="137"/>
      <c r="G1182" s="135"/>
      <c r="H1182" s="135"/>
      <c r="J1182" s="136"/>
      <c r="K1182" s="136"/>
      <c r="L1182" s="183"/>
      <c r="P1182" s="178">
        <f t="shared" si="102"/>
        <v>1</v>
      </c>
      <c r="Q1182" s="124">
        <f t="shared" si="103"/>
        <v>1900</v>
      </c>
      <c r="R1182" s="124" t="str">
        <f t="shared" si="104"/>
        <v>Jan</v>
      </c>
    </row>
    <row r="1183" spans="1:18" x14ac:dyDescent="0.25">
      <c r="A1183" s="271"/>
      <c r="D1183" s="125"/>
      <c r="E1183" s="194"/>
      <c r="G1183" s="10"/>
      <c r="H1183" s="135"/>
      <c r="J1183" s="136"/>
      <c r="K1183" s="136"/>
      <c r="L1183" s="183"/>
      <c r="P1183" s="178">
        <f t="shared" si="102"/>
        <v>1</v>
      </c>
      <c r="Q1183" s="124">
        <f t="shared" si="103"/>
        <v>1900</v>
      </c>
      <c r="R1183" s="124" t="str">
        <f t="shared" si="104"/>
        <v>Jan</v>
      </c>
    </row>
    <row r="1184" spans="1:18" x14ac:dyDescent="0.25">
      <c r="A1184" s="271"/>
      <c r="D1184" s="125"/>
      <c r="E1184" s="194"/>
      <c r="G1184" s="10"/>
      <c r="H1184" s="139"/>
      <c r="J1184" s="151"/>
      <c r="K1184" s="151"/>
      <c r="L1184" s="186"/>
      <c r="P1184" s="178">
        <f t="shared" si="102"/>
        <v>1</v>
      </c>
      <c r="Q1184" s="124">
        <f t="shared" si="103"/>
        <v>1900</v>
      </c>
      <c r="R1184" s="124" t="str">
        <f t="shared" si="104"/>
        <v>Jan</v>
      </c>
    </row>
    <row r="1185" spans="1:18" x14ac:dyDescent="0.25">
      <c r="A1185" s="271"/>
      <c r="D1185" s="125"/>
      <c r="E1185" s="194"/>
      <c r="G1185" s="10"/>
      <c r="H1185" s="137"/>
      <c r="P1185" s="178">
        <f t="shared" si="102"/>
        <v>1</v>
      </c>
      <c r="Q1185" s="124">
        <f t="shared" si="103"/>
        <v>1900</v>
      </c>
      <c r="R1185" s="124" t="str">
        <f t="shared" si="104"/>
        <v>Jan</v>
      </c>
    </row>
    <row r="1186" spans="1:18" x14ac:dyDescent="0.25">
      <c r="A1186" s="271"/>
      <c r="D1186" s="125"/>
      <c r="E1186" s="194"/>
      <c r="G1186" s="10"/>
      <c r="P1186" s="178">
        <f t="shared" si="102"/>
        <v>1</v>
      </c>
      <c r="Q1186" s="124">
        <f t="shared" si="103"/>
        <v>1900</v>
      </c>
      <c r="R1186" s="124" t="str">
        <f t="shared" si="104"/>
        <v>Jan</v>
      </c>
    </row>
    <row r="1187" spans="1:18" x14ac:dyDescent="0.25">
      <c r="A1187" s="271"/>
      <c r="D1187" s="125"/>
      <c r="E1187" s="194"/>
      <c r="F1187" s="10"/>
      <c r="G1187" s="10"/>
      <c r="M1187" s="181"/>
      <c r="N1187" s="181"/>
      <c r="O1187" s="181"/>
      <c r="P1187" s="178">
        <f t="shared" si="102"/>
        <v>1</v>
      </c>
      <c r="Q1187" s="124">
        <f t="shared" si="103"/>
        <v>1900</v>
      </c>
      <c r="R1187" s="124" t="str">
        <f t="shared" si="104"/>
        <v>Jan</v>
      </c>
    </row>
    <row r="1188" spans="1:18" x14ac:dyDescent="0.25">
      <c r="A1188" s="271"/>
      <c r="D1188" s="125"/>
      <c r="E1188" s="194"/>
      <c r="F1188" s="10"/>
      <c r="G1188" s="10"/>
      <c r="M1188" s="181"/>
      <c r="N1188" s="181"/>
      <c r="O1188" s="181"/>
      <c r="P1188" s="178">
        <f t="shared" si="102"/>
        <v>1</v>
      </c>
      <c r="Q1188" s="124">
        <f t="shared" si="103"/>
        <v>1900</v>
      </c>
      <c r="R1188" s="124" t="str">
        <f t="shared" si="104"/>
        <v>Jan</v>
      </c>
    </row>
    <row r="1189" spans="1:18" x14ac:dyDescent="0.25">
      <c r="A1189" s="271"/>
      <c r="D1189" s="125"/>
      <c r="E1189" s="194"/>
      <c r="F1189" s="10"/>
      <c r="G1189" s="10"/>
      <c r="J1189" s="12"/>
      <c r="K1189" s="12"/>
      <c r="L1189" s="181"/>
      <c r="M1189" s="181"/>
      <c r="N1189" s="181"/>
      <c r="O1189" s="181"/>
      <c r="P1189" s="178">
        <f t="shared" si="102"/>
        <v>1</v>
      </c>
      <c r="Q1189" s="124">
        <f t="shared" si="103"/>
        <v>1900</v>
      </c>
      <c r="R1189" s="124" t="str">
        <f t="shared" si="104"/>
        <v>Jan</v>
      </c>
    </row>
    <row r="1190" spans="1:18" x14ac:dyDescent="0.25">
      <c r="A1190" s="271"/>
      <c r="D1190" s="125"/>
      <c r="E1190" s="194"/>
      <c r="F1190" s="10"/>
      <c r="G1190" s="10"/>
      <c r="J1190" s="12"/>
      <c r="K1190" s="12"/>
      <c r="L1190" s="181"/>
      <c r="M1190" s="181"/>
      <c r="N1190" s="181"/>
      <c r="O1190" s="181"/>
      <c r="P1190" s="178">
        <f t="shared" si="102"/>
        <v>1</v>
      </c>
      <c r="Q1190" s="124">
        <f t="shared" si="103"/>
        <v>1900</v>
      </c>
      <c r="R1190" s="124" t="str">
        <f t="shared" si="104"/>
        <v>Jan</v>
      </c>
    </row>
    <row r="1191" spans="1:18" x14ac:dyDescent="0.25">
      <c r="A1191" s="271"/>
      <c r="D1191" s="125"/>
      <c r="E1191" s="194"/>
      <c r="F1191" s="10"/>
      <c r="G1191" s="10"/>
      <c r="J1191" s="12"/>
      <c r="K1191" s="12"/>
      <c r="L1191" s="181"/>
      <c r="M1191" s="181"/>
      <c r="N1191" s="181"/>
      <c r="O1191" s="181"/>
      <c r="P1191" s="178">
        <f t="shared" si="102"/>
        <v>1</v>
      </c>
      <c r="Q1191" s="124">
        <f t="shared" si="103"/>
        <v>1900</v>
      </c>
      <c r="R1191" s="124" t="str">
        <f t="shared" si="104"/>
        <v>Jan</v>
      </c>
    </row>
    <row r="1192" spans="1:18" x14ac:dyDescent="0.25">
      <c r="A1192" s="271"/>
      <c r="D1192" s="125"/>
      <c r="E1192" s="194"/>
      <c r="F1192" s="10"/>
      <c r="G1192" s="10"/>
      <c r="J1192" s="12"/>
      <c r="K1192" s="12"/>
      <c r="L1192" s="181"/>
      <c r="M1192" s="181"/>
      <c r="N1192" s="181"/>
      <c r="O1192" s="181"/>
      <c r="P1192" s="178">
        <f t="shared" si="102"/>
        <v>1</v>
      </c>
      <c r="Q1192" s="124">
        <f t="shared" si="103"/>
        <v>1900</v>
      </c>
      <c r="R1192" s="124" t="str">
        <f t="shared" si="104"/>
        <v>Jan</v>
      </c>
    </row>
    <row r="1193" spans="1:18" x14ac:dyDescent="0.25">
      <c r="A1193" s="271"/>
      <c r="D1193" s="125"/>
      <c r="E1193" s="194"/>
      <c r="F1193" s="10"/>
      <c r="G1193" s="10"/>
      <c r="J1193" s="12"/>
      <c r="K1193" s="12"/>
      <c r="L1193" s="181"/>
      <c r="M1193" s="181"/>
      <c r="N1193" s="181"/>
      <c r="O1193" s="181"/>
      <c r="P1193" s="178">
        <f t="shared" si="102"/>
        <v>1</v>
      </c>
      <c r="Q1193" s="124">
        <f t="shared" si="103"/>
        <v>1900</v>
      </c>
      <c r="R1193" s="124" t="str">
        <f t="shared" si="104"/>
        <v>Jan</v>
      </c>
    </row>
    <row r="1194" spans="1:18" x14ac:dyDescent="0.25">
      <c r="A1194" s="271"/>
      <c r="D1194" s="125"/>
      <c r="E1194" s="194"/>
      <c r="F1194" s="10"/>
      <c r="G1194" s="10"/>
      <c r="J1194" s="12"/>
      <c r="K1194" s="12"/>
      <c r="L1194" s="181"/>
      <c r="M1194" s="181"/>
      <c r="N1194" s="181"/>
      <c r="O1194" s="181"/>
      <c r="P1194" s="178">
        <f t="shared" si="102"/>
        <v>1</v>
      </c>
      <c r="Q1194" s="124">
        <f t="shared" si="103"/>
        <v>1900</v>
      </c>
      <c r="R1194" s="124" t="str">
        <f t="shared" si="104"/>
        <v>Jan</v>
      </c>
    </row>
    <row r="1195" spans="1:18" x14ac:dyDescent="0.25">
      <c r="A1195" s="271"/>
      <c r="D1195" s="125"/>
      <c r="E1195" s="194"/>
      <c r="F1195" s="10"/>
      <c r="G1195" s="10"/>
      <c r="J1195" s="12"/>
      <c r="K1195" s="12"/>
      <c r="L1195" s="181"/>
      <c r="M1195" s="181"/>
      <c r="N1195" s="181"/>
      <c r="O1195" s="181"/>
      <c r="P1195" s="178">
        <f t="shared" si="102"/>
        <v>1</v>
      </c>
      <c r="Q1195" s="124">
        <f t="shared" si="103"/>
        <v>1900</v>
      </c>
      <c r="R1195" s="124" t="str">
        <f t="shared" si="104"/>
        <v>Jan</v>
      </c>
    </row>
    <row r="1196" spans="1:18" x14ac:dyDescent="0.25">
      <c r="A1196" s="271"/>
      <c r="D1196" s="125"/>
      <c r="E1196" s="194"/>
      <c r="F1196" s="10"/>
      <c r="G1196" s="10"/>
      <c r="J1196" s="12"/>
      <c r="K1196" s="12"/>
      <c r="L1196" s="181"/>
      <c r="M1196" s="181"/>
      <c r="N1196" s="181"/>
      <c r="O1196" s="181"/>
      <c r="P1196" s="178">
        <f t="shared" si="102"/>
        <v>1</v>
      </c>
      <c r="Q1196" s="124">
        <f t="shared" si="103"/>
        <v>1900</v>
      </c>
      <c r="R1196" s="124" t="str">
        <f t="shared" si="104"/>
        <v>Jan</v>
      </c>
    </row>
    <row r="1197" spans="1:18" x14ac:dyDescent="0.25">
      <c r="A1197" s="271"/>
      <c r="D1197" s="125"/>
      <c r="E1197" s="194"/>
      <c r="F1197" s="10"/>
      <c r="G1197" s="10"/>
      <c r="J1197" s="12"/>
      <c r="K1197" s="12"/>
      <c r="L1197" s="181"/>
      <c r="M1197" s="181"/>
      <c r="N1197" s="181"/>
      <c r="O1197" s="181"/>
      <c r="P1197" s="178">
        <f t="shared" si="102"/>
        <v>1</v>
      </c>
      <c r="Q1197" s="124">
        <f t="shared" si="103"/>
        <v>1900</v>
      </c>
      <c r="R1197" s="124" t="str">
        <f t="shared" si="104"/>
        <v>Jan</v>
      </c>
    </row>
    <row r="1198" spans="1:18" x14ac:dyDescent="0.25">
      <c r="A1198" s="271"/>
      <c r="D1198" s="125"/>
      <c r="E1198" s="194"/>
      <c r="F1198" s="10"/>
      <c r="G1198" s="10"/>
      <c r="J1198" s="12"/>
      <c r="K1198" s="12"/>
      <c r="L1198" s="181"/>
      <c r="M1198" s="181"/>
      <c r="N1198" s="181"/>
      <c r="O1198" s="181"/>
      <c r="P1198" s="178">
        <f t="shared" si="102"/>
        <v>1</v>
      </c>
      <c r="Q1198" s="124">
        <f t="shared" si="103"/>
        <v>1900</v>
      </c>
      <c r="R1198" s="124" t="str">
        <f t="shared" si="104"/>
        <v>Jan</v>
      </c>
    </row>
    <row r="1199" spans="1:18" x14ac:dyDescent="0.25">
      <c r="A1199" s="271"/>
      <c r="D1199" s="125"/>
      <c r="E1199" s="194"/>
      <c r="F1199" s="10"/>
      <c r="G1199" s="10"/>
      <c r="J1199" s="12"/>
      <c r="K1199" s="12"/>
      <c r="L1199" s="181"/>
      <c r="M1199" s="181"/>
      <c r="N1199" s="181"/>
      <c r="O1199" s="181"/>
      <c r="P1199" s="178">
        <f t="shared" si="102"/>
        <v>1</v>
      </c>
      <c r="Q1199" s="124">
        <f t="shared" si="103"/>
        <v>1900</v>
      </c>
      <c r="R1199" s="124" t="str">
        <f t="shared" si="104"/>
        <v>Jan</v>
      </c>
    </row>
    <row r="1200" spans="1:18" x14ac:dyDescent="0.25">
      <c r="D1200" s="125"/>
      <c r="E1200" s="194"/>
      <c r="F1200" s="10"/>
      <c r="G1200" s="10"/>
      <c r="J1200" s="12"/>
      <c r="K1200" s="12"/>
      <c r="L1200" s="181"/>
      <c r="M1200" s="181"/>
      <c r="N1200" s="181"/>
      <c r="O1200" s="181"/>
      <c r="P1200" s="178">
        <f t="shared" si="102"/>
        <v>1</v>
      </c>
      <c r="Q1200" s="124">
        <f t="shared" si="103"/>
        <v>1900</v>
      </c>
      <c r="R1200" s="124" t="str">
        <f t="shared" si="104"/>
        <v>Jan</v>
      </c>
    </row>
    <row r="1201" spans="4:18" x14ac:dyDescent="0.25">
      <c r="D1201" s="125"/>
      <c r="E1201" s="194"/>
      <c r="F1201" s="10"/>
      <c r="G1201" s="10"/>
      <c r="J1201" s="12"/>
      <c r="K1201" s="12"/>
      <c r="L1201" s="181"/>
      <c r="M1201" s="181"/>
      <c r="N1201" s="181"/>
      <c r="O1201" s="181"/>
      <c r="P1201" s="178">
        <f t="shared" si="102"/>
        <v>1</v>
      </c>
      <c r="Q1201" s="124">
        <f t="shared" si="103"/>
        <v>1900</v>
      </c>
      <c r="R1201" s="124" t="str">
        <f t="shared" si="104"/>
        <v>Jan</v>
      </c>
    </row>
    <row r="1202" spans="4:18" x14ac:dyDescent="0.25">
      <c r="D1202" s="125"/>
      <c r="E1202" s="194"/>
      <c r="F1202" s="10"/>
      <c r="G1202" s="10"/>
      <c r="J1202" s="12"/>
      <c r="K1202" s="12"/>
      <c r="L1202" s="181"/>
      <c r="M1202" s="181"/>
      <c r="N1202" s="181"/>
      <c r="O1202" s="181"/>
      <c r="P1202" s="178">
        <f t="shared" si="102"/>
        <v>1</v>
      </c>
      <c r="Q1202" s="124">
        <f t="shared" si="103"/>
        <v>1900</v>
      </c>
      <c r="R1202" s="124" t="str">
        <f t="shared" si="104"/>
        <v>Jan</v>
      </c>
    </row>
    <row r="1203" spans="4:18" x14ac:dyDescent="0.25">
      <c r="D1203" s="125"/>
      <c r="E1203" s="194"/>
      <c r="F1203" s="10"/>
      <c r="G1203" s="10"/>
      <c r="J1203" s="12"/>
      <c r="K1203" s="12"/>
      <c r="L1203" s="181"/>
      <c r="M1203" s="181"/>
      <c r="N1203" s="181"/>
      <c r="O1203" s="181"/>
      <c r="P1203" s="178">
        <f t="shared" si="102"/>
        <v>1</v>
      </c>
      <c r="Q1203" s="124">
        <f t="shared" si="103"/>
        <v>1900</v>
      </c>
      <c r="R1203" s="124" t="str">
        <f t="shared" si="104"/>
        <v>Jan</v>
      </c>
    </row>
    <row r="1204" spans="4:18" x14ac:dyDescent="0.25">
      <c r="D1204" s="125"/>
      <c r="E1204" s="194"/>
      <c r="F1204" s="10"/>
      <c r="G1204" s="10"/>
      <c r="J1204" s="12"/>
      <c r="K1204" s="12"/>
      <c r="L1204" s="181"/>
      <c r="M1204" s="181"/>
      <c r="N1204" s="181"/>
      <c r="O1204" s="181"/>
      <c r="P1204" s="178">
        <f t="shared" si="102"/>
        <v>1</v>
      </c>
      <c r="Q1204" s="124">
        <f t="shared" si="103"/>
        <v>1900</v>
      </c>
      <c r="R1204" s="124" t="str">
        <f t="shared" si="104"/>
        <v>Jan</v>
      </c>
    </row>
    <row r="1205" spans="4:18" x14ac:dyDescent="0.25">
      <c r="D1205" s="125"/>
      <c r="E1205" s="194"/>
      <c r="F1205" s="10"/>
      <c r="G1205" s="10"/>
      <c r="J1205" s="12"/>
      <c r="K1205" s="12"/>
      <c r="L1205" s="181"/>
      <c r="M1205" s="181"/>
      <c r="N1205" s="181"/>
      <c r="O1205" s="181"/>
      <c r="P1205" s="178">
        <f t="shared" si="102"/>
        <v>1</v>
      </c>
      <c r="Q1205" s="124">
        <f t="shared" si="103"/>
        <v>1900</v>
      </c>
      <c r="R1205" s="124" t="str">
        <f t="shared" si="104"/>
        <v>Jan</v>
      </c>
    </row>
    <row r="1206" spans="4:18" x14ac:dyDescent="0.25">
      <c r="J1206" s="12"/>
      <c r="K1206" s="12"/>
      <c r="L1206" s="181"/>
    </row>
    <row r="1207" spans="4:18" x14ac:dyDescent="0.25">
      <c r="J1207" s="12"/>
      <c r="K1207" s="12"/>
      <c r="L1207" s="181"/>
    </row>
  </sheetData>
  <sheetProtection algorithmName="SHA-512" hashValue="oljpK4GH3aXc6HQurxOYRrcYXg2TCC0GtlW0d2adfrsZgrhIY5kEjeQqKNmCI9IAIQp3coNgJMSG0ldcoOxXUA==" saltValue="4d/zoSphyfw5UUWHD4uBwQ==" spinCount="100000" sheet="1" objects="1" scenarios="1"/>
  <sortState xmlns:xlrd2="http://schemas.microsoft.com/office/spreadsheetml/2017/richdata2" ref="A239:EV276">
    <sortCondition ref="E239:E276"/>
  </sortState>
  <phoneticPr fontId="2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3:I110"/>
  <sheetViews>
    <sheetView zoomScaleNormal="100" workbookViewId="0">
      <pane ySplit="3" topLeftCell="A4" activePane="bottomLeft" state="frozen"/>
      <selection pane="bottomLeft" activeCell="B3" sqref="B3"/>
    </sheetView>
  </sheetViews>
  <sheetFormatPr defaultRowHeight="15" customHeight="1" x14ac:dyDescent="0.25"/>
  <cols>
    <col min="1" max="1" width="5.140625" customWidth="1"/>
    <col min="2" max="2" width="20.5703125" customWidth="1"/>
    <col min="3" max="3" width="34.5703125" hidden="1" customWidth="1"/>
    <col min="4" max="4" width="17" bestFit="1" customWidth="1"/>
    <col min="5" max="7" width="17" customWidth="1"/>
    <col min="8" max="8" width="11" style="153" customWidth="1"/>
    <col min="11" max="11" width="11" bestFit="1" customWidth="1"/>
    <col min="12" max="13" width="11.5703125" customWidth="1"/>
  </cols>
  <sheetData>
    <row r="3" spans="2:9" ht="15" customHeight="1" x14ac:dyDescent="0.25">
      <c r="B3" s="54" t="s">
        <v>42</v>
      </c>
      <c r="C3" s="54" t="s">
        <v>29</v>
      </c>
      <c r="D3" s="54" t="s">
        <v>82</v>
      </c>
      <c r="E3" s="54" t="s">
        <v>265</v>
      </c>
      <c r="F3" s="54" t="s">
        <v>11</v>
      </c>
      <c r="G3" s="54" t="s">
        <v>83</v>
      </c>
      <c r="H3" s="188" t="s">
        <v>65</v>
      </c>
      <c r="I3" s="54" t="s">
        <v>84</v>
      </c>
    </row>
    <row r="4" spans="2:9" ht="15" customHeight="1" x14ac:dyDescent="0.25">
      <c r="B4" s="9" t="s">
        <v>263</v>
      </c>
      <c r="C4" s="14"/>
      <c r="D4" s="10" t="s">
        <v>7</v>
      </c>
      <c r="E4" s="194">
        <v>43479</v>
      </c>
      <c r="F4" s="10">
        <f t="shared" ref="F4:F19" si="0">YEAR(E4)</f>
        <v>2019</v>
      </c>
      <c r="G4" s="241">
        <f>5000*0.38</f>
        <v>1900</v>
      </c>
      <c r="H4" s="239">
        <v>3445.09</v>
      </c>
      <c r="I4" s="10"/>
    </row>
    <row r="5" spans="2:9" ht="15" customHeight="1" x14ac:dyDescent="0.25">
      <c r="B5" s="9" t="s">
        <v>263</v>
      </c>
      <c r="C5" s="14"/>
      <c r="D5" s="10" t="s">
        <v>7</v>
      </c>
      <c r="E5" s="194">
        <v>43886</v>
      </c>
      <c r="F5" s="10">
        <f t="shared" si="0"/>
        <v>2020</v>
      </c>
      <c r="G5" s="241">
        <f>5000*0.38</f>
        <v>1900</v>
      </c>
      <c r="H5" s="239">
        <v>3310.43</v>
      </c>
      <c r="I5" s="10"/>
    </row>
    <row r="6" spans="2:9" ht="15" customHeight="1" x14ac:dyDescent="0.25">
      <c r="B6" s="9" t="s">
        <v>263</v>
      </c>
      <c r="C6" s="14"/>
      <c r="D6" s="10" t="s">
        <v>7</v>
      </c>
      <c r="E6" s="194">
        <v>44018</v>
      </c>
      <c r="F6" s="10">
        <f t="shared" si="0"/>
        <v>2020</v>
      </c>
      <c r="G6" s="241">
        <f>3011.89*0.38</f>
        <v>1144.5182</v>
      </c>
      <c r="H6" s="240">
        <f>4103.71*0.38</f>
        <v>1559.4098000000001</v>
      </c>
      <c r="I6" s="10" t="s">
        <v>365</v>
      </c>
    </row>
    <row r="7" spans="2:9" ht="15" customHeight="1" x14ac:dyDescent="0.25">
      <c r="B7" s="9" t="s">
        <v>263</v>
      </c>
      <c r="C7" s="14"/>
      <c r="D7" s="10" t="s">
        <v>7</v>
      </c>
      <c r="E7" s="194"/>
      <c r="F7" s="10">
        <f t="shared" si="0"/>
        <v>1900</v>
      </c>
      <c r="G7" s="241">
        <f>3017.5*0.38</f>
        <v>1146.6500000000001</v>
      </c>
      <c r="H7" s="240">
        <f>4111.34*0.38</f>
        <v>1562.3092000000001</v>
      </c>
      <c r="I7" s="10" t="s">
        <v>365</v>
      </c>
    </row>
    <row r="8" spans="2:9" ht="15" customHeight="1" x14ac:dyDescent="0.25">
      <c r="B8" s="9" t="s">
        <v>263</v>
      </c>
      <c r="C8" s="14"/>
      <c r="D8" s="10" t="s">
        <v>7</v>
      </c>
      <c r="E8" s="194">
        <v>44203</v>
      </c>
      <c r="F8" s="10">
        <f t="shared" si="0"/>
        <v>2021</v>
      </c>
      <c r="G8" s="241">
        <f>2000.21*0.38</f>
        <v>760.07979999999998</v>
      </c>
      <c r="H8" s="240">
        <f>3310.13*0.38</f>
        <v>1257.8494000000001</v>
      </c>
      <c r="I8" s="10" t="s">
        <v>365</v>
      </c>
    </row>
    <row r="9" spans="2:9" ht="15" customHeight="1" x14ac:dyDescent="0.25">
      <c r="B9" s="9" t="s">
        <v>263</v>
      </c>
      <c r="C9" s="14"/>
      <c r="D9" s="10" t="s">
        <v>7</v>
      </c>
      <c r="E9" s="194">
        <v>44203</v>
      </c>
      <c r="F9" s="10">
        <f t="shared" si="0"/>
        <v>2021</v>
      </c>
      <c r="G9" s="241">
        <f>3010*0.38</f>
        <v>1143.8</v>
      </c>
      <c r="H9" s="240">
        <f>4981.26*0.38</f>
        <v>1892.8788000000002</v>
      </c>
      <c r="I9" s="10" t="s">
        <v>365</v>
      </c>
    </row>
    <row r="10" spans="2:9" ht="15" customHeight="1" x14ac:dyDescent="0.25">
      <c r="B10" s="9" t="s">
        <v>263</v>
      </c>
      <c r="C10" s="14"/>
      <c r="D10" s="10" t="s">
        <v>7</v>
      </c>
      <c r="E10" s="194">
        <v>44250</v>
      </c>
      <c r="F10" s="10">
        <f t="shared" si="0"/>
        <v>2021</v>
      </c>
      <c r="G10" s="241">
        <f>2432.39*0.38</f>
        <v>924.30819999999994</v>
      </c>
      <c r="H10" s="240">
        <f>4766.53*0.38</f>
        <v>1811.2813999999998</v>
      </c>
      <c r="I10" s="10" t="s">
        <v>365</v>
      </c>
    </row>
    <row r="11" spans="2:9" ht="15" customHeight="1" x14ac:dyDescent="0.25">
      <c r="B11" s="9" t="s">
        <v>263</v>
      </c>
      <c r="C11" s="14"/>
      <c r="D11" s="10" t="s">
        <v>7</v>
      </c>
      <c r="E11" s="194">
        <v>44250</v>
      </c>
      <c r="F11" s="10">
        <f t="shared" si="0"/>
        <v>2021</v>
      </c>
      <c r="G11" s="241">
        <f>2568.11*0.38</f>
        <v>975.88180000000011</v>
      </c>
      <c r="H11" s="240">
        <f>5032.45*0.38</f>
        <v>1912.3309999999999</v>
      </c>
      <c r="I11" s="10" t="s">
        <v>365</v>
      </c>
    </row>
    <row r="12" spans="2:9" ht="15" customHeight="1" x14ac:dyDescent="0.25">
      <c r="B12" s="9" t="s">
        <v>263</v>
      </c>
      <c r="C12" s="14"/>
      <c r="D12" s="10" t="s">
        <v>7</v>
      </c>
      <c r="E12" s="194">
        <v>44462</v>
      </c>
      <c r="F12" s="10">
        <f t="shared" si="0"/>
        <v>2021</v>
      </c>
      <c r="G12" s="241">
        <f>1388.21*0.38</f>
        <v>527.51980000000003</v>
      </c>
      <c r="H12" s="240">
        <f>3101.92*0.38</f>
        <v>1178.7296000000001</v>
      </c>
      <c r="I12" s="10" t="s">
        <v>365</v>
      </c>
    </row>
    <row r="13" spans="2:9" ht="15" customHeight="1" x14ac:dyDescent="0.25">
      <c r="B13" s="9" t="s">
        <v>263</v>
      </c>
      <c r="C13" s="14"/>
      <c r="D13" s="10" t="s">
        <v>7</v>
      </c>
      <c r="E13" s="194">
        <v>44462</v>
      </c>
      <c r="F13" s="10">
        <f t="shared" si="0"/>
        <v>2021</v>
      </c>
      <c r="G13" s="241">
        <f>2992.29*0.38</f>
        <v>1137.0701999999999</v>
      </c>
      <c r="H13" s="240">
        <f>6686.29*0.38</f>
        <v>2540.7901999999999</v>
      </c>
      <c r="I13" s="10" t="s">
        <v>365</v>
      </c>
    </row>
    <row r="14" spans="2:9" ht="15" customHeight="1" x14ac:dyDescent="0.25">
      <c r="B14" s="9" t="s">
        <v>263</v>
      </c>
      <c r="C14" s="14"/>
      <c r="D14" s="10" t="s">
        <v>7</v>
      </c>
      <c r="E14" s="194">
        <v>44603</v>
      </c>
      <c r="F14" s="10">
        <f t="shared" si="0"/>
        <v>2022</v>
      </c>
      <c r="G14" s="241">
        <f>2933.11*0.38</f>
        <v>1114.5818000000002</v>
      </c>
      <c r="H14" s="240">
        <f>8919.84*0.38</f>
        <v>3389.5392000000002</v>
      </c>
      <c r="I14" s="10" t="s">
        <v>365</v>
      </c>
    </row>
    <row r="15" spans="2:9" ht="15" customHeight="1" x14ac:dyDescent="0.25">
      <c r="B15" s="9" t="s">
        <v>263</v>
      </c>
      <c r="C15" s="14"/>
      <c r="D15" s="10" t="s">
        <v>7</v>
      </c>
      <c r="E15" s="194">
        <v>44604</v>
      </c>
      <c r="F15" s="10">
        <f t="shared" si="0"/>
        <v>2022</v>
      </c>
      <c r="G15" s="241">
        <f>2885.11*0.38</f>
        <v>1096.3418000000001</v>
      </c>
      <c r="H15" s="240">
        <f>8792.34*0.38</f>
        <v>3341.0891999999999</v>
      </c>
      <c r="I15" s="10" t="s">
        <v>365</v>
      </c>
    </row>
    <row r="16" spans="2:9" ht="15" customHeight="1" x14ac:dyDescent="0.25">
      <c r="B16" s="9" t="s">
        <v>263</v>
      </c>
      <c r="C16" s="14"/>
      <c r="D16" s="10" t="s">
        <v>7</v>
      </c>
      <c r="E16" s="194">
        <v>44789</v>
      </c>
      <c r="F16" s="10">
        <f t="shared" si="0"/>
        <v>2022</v>
      </c>
      <c r="G16" s="241">
        <f>3004.79*0.38</f>
        <v>1141.8201999999999</v>
      </c>
      <c r="H16" s="240">
        <f>11197.39*0.38</f>
        <v>4255.0082000000002</v>
      </c>
      <c r="I16" s="10" t="s">
        <v>365</v>
      </c>
    </row>
    <row r="17" spans="2:9" ht="15" customHeight="1" x14ac:dyDescent="0.25">
      <c r="B17" s="9" t="s">
        <v>263</v>
      </c>
      <c r="C17" s="14"/>
      <c r="D17" s="10" t="s">
        <v>7</v>
      </c>
      <c r="E17" s="194">
        <v>44789</v>
      </c>
      <c r="F17" s="10">
        <f t="shared" si="0"/>
        <v>2022</v>
      </c>
      <c r="G17" s="241">
        <f>2000*0.38</f>
        <v>760</v>
      </c>
      <c r="H17" s="240">
        <f>7453*0.38</f>
        <v>2832.14</v>
      </c>
      <c r="I17" s="10" t="s">
        <v>365</v>
      </c>
    </row>
    <row r="18" spans="2:9" ht="15" customHeight="1" x14ac:dyDescent="0.25">
      <c r="B18" s="9" t="s">
        <v>263</v>
      </c>
      <c r="C18" s="14"/>
      <c r="D18" s="10" t="s">
        <v>7</v>
      </c>
      <c r="E18" s="194">
        <v>44945</v>
      </c>
      <c r="F18" s="10">
        <f t="shared" si="0"/>
        <v>2023</v>
      </c>
      <c r="G18" s="241">
        <f>2416.61*0.38</f>
        <v>918.31180000000006</v>
      </c>
      <c r="H18" s="240">
        <f>9218.11*0.38</f>
        <v>3502.8818000000001</v>
      </c>
      <c r="I18" s="10" t="s">
        <v>365</v>
      </c>
    </row>
    <row r="19" spans="2:9" ht="15" customHeight="1" x14ac:dyDescent="0.25">
      <c r="B19" s="9" t="s">
        <v>263</v>
      </c>
      <c r="C19" s="14"/>
      <c r="D19" s="10" t="s">
        <v>7</v>
      </c>
      <c r="E19" s="194">
        <v>44945</v>
      </c>
      <c r="F19" s="10">
        <f t="shared" si="0"/>
        <v>2023</v>
      </c>
      <c r="G19" s="241">
        <f>3005.08*0.38</f>
        <v>1141.9304</v>
      </c>
      <c r="H19" s="240">
        <f>11462.95*0.38</f>
        <v>4355.9210000000003</v>
      </c>
      <c r="I19" s="10" t="s">
        <v>365</v>
      </c>
    </row>
    <row r="20" spans="2:9" ht="15" customHeight="1" x14ac:dyDescent="0.25">
      <c r="B20" s="9" t="s">
        <v>281</v>
      </c>
      <c r="C20" s="14"/>
      <c r="D20" s="10" t="s">
        <v>7</v>
      </c>
      <c r="E20" s="281">
        <v>43469</v>
      </c>
      <c r="F20" s="10">
        <f t="shared" ref="F20:F70" si="1">YEAR(E20)</f>
        <v>2019</v>
      </c>
      <c r="G20" s="279">
        <v>93.2</v>
      </c>
      <c r="H20" s="280">
        <v>173.55</v>
      </c>
      <c r="I20" s="10"/>
    </row>
    <row r="21" spans="2:9" ht="15" customHeight="1" x14ac:dyDescent="0.25">
      <c r="B21" s="9" t="s">
        <v>281</v>
      </c>
      <c r="C21" s="14"/>
      <c r="D21" s="10" t="s">
        <v>7</v>
      </c>
      <c r="E21" s="281">
        <v>43479</v>
      </c>
      <c r="F21" s="10">
        <f t="shared" si="1"/>
        <v>2019</v>
      </c>
      <c r="G21" s="279">
        <v>99.6</v>
      </c>
      <c r="H21" s="280">
        <v>207.67</v>
      </c>
      <c r="I21" s="10"/>
    </row>
    <row r="22" spans="2:9" ht="15" customHeight="1" x14ac:dyDescent="0.25">
      <c r="B22" s="9" t="s">
        <v>281</v>
      </c>
      <c r="C22" s="14"/>
      <c r="D22" s="10" t="s">
        <v>7</v>
      </c>
      <c r="E22" s="281">
        <v>43484</v>
      </c>
      <c r="F22" s="10">
        <f t="shared" si="1"/>
        <v>2019</v>
      </c>
      <c r="G22" s="279">
        <v>79.8</v>
      </c>
      <c r="H22" s="280">
        <v>165.19</v>
      </c>
      <c r="I22" s="10"/>
    </row>
    <row r="23" spans="2:9" ht="15" customHeight="1" x14ac:dyDescent="0.25">
      <c r="B23" s="9" t="s">
        <v>281</v>
      </c>
      <c r="C23" s="14"/>
      <c r="D23" s="10" t="s">
        <v>7</v>
      </c>
      <c r="E23" s="281">
        <v>43496</v>
      </c>
      <c r="F23" s="10">
        <f t="shared" si="1"/>
        <v>2019</v>
      </c>
      <c r="G23" s="279">
        <v>230.7</v>
      </c>
      <c r="H23" s="280">
        <v>480.99</v>
      </c>
      <c r="I23" s="10"/>
    </row>
    <row r="24" spans="2:9" ht="15" customHeight="1" x14ac:dyDescent="0.25">
      <c r="B24" s="9" t="s">
        <v>281</v>
      </c>
      <c r="C24" s="14"/>
      <c r="D24" s="10" t="s">
        <v>7</v>
      </c>
      <c r="E24" s="281">
        <v>43500</v>
      </c>
      <c r="F24" s="10">
        <f t="shared" si="1"/>
        <v>2019</v>
      </c>
      <c r="G24" s="279">
        <v>74.5</v>
      </c>
      <c r="H24" s="280">
        <v>153.84</v>
      </c>
      <c r="I24" s="10"/>
    </row>
    <row r="25" spans="2:9" ht="15" customHeight="1" x14ac:dyDescent="0.25">
      <c r="B25" s="9" t="s">
        <v>281</v>
      </c>
      <c r="C25" s="14"/>
      <c r="D25" s="10" t="s">
        <v>7</v>
      </c>
      <c r="E25" s="281">
        <v>43509</v>
      </c>
      <c r="F25" s="10">
        <f t="shared" si="1"/>
        <v>2019</v>
      </c>
      <c r="G25" s="279">
        <v>93</v>
      </c>
      <c r="H25" s="280">
        <v>193.21</v>
      </c>
      <c r="I25" s="10"/>
    </row>
    <row r="26" spans="2:9" ht="15" customHeight="1" x14ac:dyDescent="0.25">
      <c r="B26" s="9" t="s">
        <v>281</v>
      </c>
      <c r="C26" s="14"/>
      <c r="D26" s="10" t="s">
        <v>7</v>
      </c>
      <c r="E26" s="281">
        <v>43518</v>
      </c>
      <c r="F26" s="10">
        <f t="shared" si="1"/>
        <v>2019</v>
      </c>
      <c r="G26" s="279">
        <v>109.4</v>
      </c>
      <c r="H26" s="280">
        <v>238.36</v>
      </c>
      <c r="I26" s="10"/>
    </row>
    <row r="27" spans="2:9" ht="15" customHeight="1" x14ac:dyDescent="0.25">
      <c r="B27" s="9" t="s">
        <v>281</v>
      </c>
      <c r="C27" s="14"/>
      <c r="D27" s="10" t="s">
        <v>7</v>
      </c>
      <c r="E27" s="281">
        <v>43522</v>
      </c>
      <c r="F27" s="10">
        <f t="shared" si="1"/>
        <v>2019</v>
      </c>
      <c r="G27" s="279">
        <v>56.6</v>
      </c>
      <c r="H27" s="280">
        <v>125.31</v>
      </c>
      <c r="I27" s="10"/>
    </row>
    <row r="28" spans="2:9" ht="15" customHeight="1" x14ac:dyDescent="0.25">
      <c r="B28" s="9" t="s">
        <v>281</v>
      </c>
      <c r="C28" s="14"/>
      <c r="D28" s="10" t="s">
        <v>7</v>
      </c>
      <c r="E28" s="281">
        <v>43531</v>
      </c>
      <c r="F28" s="10">
        <f t="shared" si="1"/>
        <v>2019</v>
      </c>
      <c r="G28" s="279">
        <v>140.80000000000001</v>
      </c>
      <c r="H28" s="280">
        <v>309.76</v>
      </c>
      <c r="I28" s="10"/>
    </row>
    <row r="29" spans="2:9" ht="15" customHeight="1" x14ac:dyDescent="0.25">
      <c r="B29" s="9" t="s">
        <v>281</v>
      </c>
      <c r="C29" s="14"/>
      <c r="D29" s="10" t="s">
        <v>7</v>
      </c>
      <c r="E29" s="281">
        <v>43536</v>
      </c>
      <c r="F29" s="10">
        <f t="shared" si="1"/>
        <v>2019</v>
      </c>
      <c r="G29" s="279">
        <v>65.8</v>
      </c>
      <c r="H29" s="280">
        <v>144.41999999999999</v>
      </c>
      <c r="I29" s="10"/>
    </row>
    <row r="30" spans="2:9" ht="15" customHeight="1" x14ac:dyDescent="0.25">
      <c r="B30" s="9" t="s">
        <v>281</v>
      </c>
      <c r="C30" s="14"/>
      <c r="D30" s="10" t="s">
        <v>7</v>
      </c>
      <c r="E30" s="281">
        <v>43544</v>
      </c>
      <c r="F30" s="10">
        <f t="shared" si="1"/>
        <v>2019</v>
      </c>
      <c r="G30" s="279">
        <v>82.9</v>
      </c>
      <c r="H30" s="280">
        <v>179.06</v>
      </c>
      <c r="I30" s="10"/>
    </row>
    <row r="31" spans="2:9" ht="15" customHeight="1" x14ac:dyDescent="0.25">
      <c r="B31" s="9" t="s">
        <v>281</v>
      </c>
      <c r="C31" s="14"/>
      <c r="D31" s="10" t="s">
        <v>7</v>
      </c>
      <c r="E31" s="194">
        <v>43550</v>
      </c>
      <c r="F31" s="279">
        <f t="shared" si="1"/>
        <v>2019</v>
      </c>
      <c r="G31" s="280">
        <v>65.5</v>
      </c>
      <c r="H31" s="10">
        <v>141.15</v>
      </c>
      <c r="I31" s="7"/>
    </row>
    <row r="32" spans="2:9" ht="15" customHeight="1" x14ac:dyDescent="0.25">
      <c r="B32" s="9" t="s">
        <v>281</v>
      </c>
      <c r="C32" s="14"/>
      <c r="D32" s="10" t="s">
        <v>7</v>
      </c>
      <c r="E32" s="281">
        <v>43558</v>
      </c>
      <c r="F32" s="10">
        <f t="shared" si="1"/>
        <v>2019</v>
      </c>
      <c r="G32" s="279">
        <v>76.3</v>
      </c>
      <c r="H32" s="280">
        <v>165.76</v>
      </c>
      <c r="I32" s="10"/>
    </row>
    <row r="33" spans="2:9" ht="15" customHeight="1" x14ac:dyDescent="0.25">
      <c r="B33" s="9" t="s">
        <v>281</v>
      </c>
      <c r="C33" s="14"/>
      <c r="D33" s="10" t="s">
        <v>7</v>
      </c>
      <c r="E33" s="281">
        <v>43570</v>
      </c>
      <c r="F33" s="10">
        <f t="shared" si="1"/>
        <v>2019</v>
      </c>
      <c r="G33" s="279">
        <v>94.6</v>
      </c>
      <c r="H33" s="280">
        <v>212.52</v>
      </c>
      <c r="I33" s="10"/>
    </row>
    <row r="34" spans="2:9" ht="15" customHeight="1" x14ac:dyDescent="0.25">
      <c r="B34" s="9" t="s">
        <v>281</v>
      </c>
      <c r="C34" s="14"/>
      <c r="D34" s="10" t="s">
        <v>7</v>
      </c>
      <c r="E34" s="281">
        <v>43574</v>
      </c>
      <c r="F34" s="10">
        <f t="shared" si="1"/>
        <v>2019</v>
      </c>
      <c r="G34" s="279">
        <v>30.7</v>
      </c>
      <c r="H34" s="280">
        <v>68.95</v>
      </c>
      <c r="I34" s="10"/>
    </row>
    <row r="35" spans="2:9" ht="15" customHeight="1" x14ac:dyDescent="0.25">
      <c r="B35" s="9" t="s">
        <v>281</v>
      </c>
      <c r="C35" s="14"/>
      <c r="D35" s="10" t="s">
        <v>7</v>
      </c>
      <c r="E35" s="281">
        <v>43719</v>
      </c>
      <c r="F35" s="10">
        <f t="shared" si="1"/>
        <v>2019</v>
      </c>
      <c r="G35" s="279">
        <v>168.1</v>
      </c>
      <c r="H35" s="280">
        <v>349.55</v>
      </c>
      <c r="I35" s="10"/>
    </row>
    <row r="36" spans="2:9" ht="15" customHeight="1" x14ac:dyDescent="0.25">
      <c r="B36" s="9" t="s">
        <v>281</v>
      </c>
      <c r="C36" s="14"/>
      <c r="D36" s="10" t="s">
        <v>7</v>
      </c>
      <c r="E36" s="281">
        <v>43747</v>
      </c>
      <c r="F36" s="10">
        <f t="shared" si="1"/>
        <v>2019</v>
      </c>
      <c r="G36" s="279">
        <v>17.8</v>
      </c>
      <c r="H36" s="280">
        <v>36.86</v>
      </c>
      <c r="I36" s="10"/>
    </row>
    <row r="37" spans="2:9" ht="15" customHeight="1" x14ac:dyDescent="0.25">
      <c r="B37" s="9" t="s">
        <v>281</v>
      </c>
      <c r="C37" s="14"/>
      <c r="D37" s="10" t="s">
        <v>7</v>
      </c>
      <c r="E37" s="281">
        <v>43783</v>
      </c>
      <c r="F37" s="10">
        <f t="shared" si="1"/>
        <v>2019</v>
      </c>
      <c r="G37" s="279">
        <v>217.2</v>
      </c>
      <c r="H37" s="280">
        <v>451.55</v>
      </c>
      <c r="I37" s="10"/>
    </row>
    <row r="38" spans="2:9" ht="15" customHeight="1" x14ac:dyDescent="0.25">
      <c r="B38" s="9" t="s">
        <v>281</v>
      </c>
      <c r="C38" s="14"/>
      <c r="D38" s="10" t="s">
        <v>7</v>
      </c>
      <c r="E38" s="281">
        <v>43787</v>
      </c>
      <c r="F38" s="10">
        <f t="shared" si="1"/>
        <v>2019</v>
      </c>
      <c r="G38" s="279">
        <v>50.7</v>
      </c>
      <c r="H38" s="280">
        <v>106.72</v>
      </c>
      <c r="I38" s="10"/>
    </row>
    <row r="39" spans="2:9" ht="15" customHeight="1" x14ac:dyDescent="0.25">
      <c r="B39" s="9" t="s">
        <v>281</v>
      </c>
      <c r="C39" s="14"/>
      <c r="D39" s="10" t="s">
        <v>7</v>
      </c>
      <c r="E39" s="281">
        <v>43803</v>
      </c>
      <c r="F39" s="10">
        <f t="shared" si="1"/>
        <v>2019</v>
      </c>
      <c r="G39" s="279">
        <v>212.8</v>
      </c>
      <c r="H39" s="280">
        <v>440.28</v>
      </c>
      <c r="I39" s="10"/>
    </row>
    <row r="40" spans="2:9" ht="15" customHeight="1" x14ac:dyDescent="0.25">
      <c r="B40" s="9" t="s">
        <v>281</v>
      </c>
      <c r="C40" s="14"/>
      <c r="D40" s="10" t="s">
        <v>7</v>
      </c>
      <c r="E40" s="281">
        <v>44133</v>
      </c>
      <c r="F40" s="10">
        <f t="shared" si="1"/>
        <v>2020</v>
      </c>
      <c r="G40" s="279">
        <v>43.5</v>
      </c>
      <c r="H40" s="280">
        <v>57.27</v>
      </c>
      <c r="I40" s="10"/>
    </row>
    <row r="41" spans="2:9" ht="15" customHeight="1" x14ac:dyDescent="0.25">
      <c r="B41" s="9" t="s">
        <v>281</v>
      </c>
      <c r="C41" s="14"/>
      <c r="D41" s="10" t="s">
        <v>7</v>
      </c>
      <c r="E41" s="281">
        <v>44145</v>
      </c>
      <c r="F41" s="10">
        <f t="shared" si="1"/>
        <v>2020</v>
      </c>
      <c r="G41" s="279">
        <v>99.5</v>
      </c>
      <c r="H41" s="280">
        <v>128.79</v>
      </c>
      <c r="I41" s="10"/>
    </row>
    <row r="42" spans="2:9" ht="15" customHeight="1" x14ac:dyDescent="0.25">
      <c r="B42" s="9" t="s">
        <v>281</v>
      </c>
      <c r="C42" s="14"/>
      <c r="D42" s="10" t="s">
        <v>7</v>
      </c>
      <c r="E42" s="281">
        <v>44154</v>
      </c>
      <c r="F42" s="10">
        <f t="shared" si="1"/>
        <v>2020</v>
      </c>
      <c r="G42" s="279">
        <v>95.2</v>
      </c>
      <c r="H42" s="280">
        <v>130.72</v>
      </c>
      <c r="I42" s="10"/>
    </row>
    <row r="43" spans="2:9" ht="15" customHeight="1" x14ac:dyDescent="0.25">
      <c r="B43" s="9" t="s">
        <v>281</v>
      </c>
      <c r="C43" s="14"/>
      <c r="D43" s="10" t="s">
        <v>7</v>
      </c>
      <c r="E43" s="281">
        <v>44160</v>
      </c>
      <c r="F43" s="10">
        <f t="shared" si="1"/>
        <v>2020</v>
      </c>
      <c r="G43" s="279">
        <v>67.2</v>
      </c>
      <c r="H43" s="280">
        <v>97.21</v>
      </c>
      <c r="I43" s="10"/>
    </row>
    <row r="44" spans="2:9" ht="15" customHeight="1" x14ac:dyDescent="0.25">
      <c r="B44" s="9" t="s">
        <v>281</v>
      </c>
      <c r="C44" s="14"/>
      <c r="D44" s="10" t="s">
        <v>7</v>
      </c>
      <c r="E44" s="281">
        <v>44170</v>
      </c>
      <c r="F44" s="10">
        <f t="shared" si="1"/>
        <v>2020</v>
      </c>
      <c r="G44" s="279">
        <v>99.5</v>
      </c>
      <c r="H44" s="280">
        <v>151.80000000000001</v>
      </c>
      <c r="I44" s="10"/>
    </row>
    <row r="45" spans="2:9" ht="15" customHeight="1" x14ac:dyDescent="0.25">
      <c r="B45" s="9" t="s">
        <v>281</v>
      </c>
      <c r="C45" s="14"/>
      <c r="D45" s="10" t="s">
        <v>7</v>
      </c>
      <c r="E45" s="281">
        <v>44193</v>
      </c>
      <c r="F45" s="10">
        <f t="shared" si="1"/>
        <v>2020</v>
      </c>
      <c r="G45" s="279">
        <v>147.30000000000001</v>
      </c>
      <c r="H45" s="280">
        <v>240.08</v>
      </c>
      <c r="I45" s="10"/>
    </row>
    <row r="46" spans="2:9" ht="15" customHeight="1" x14ac:dyDescent="0.25">
      <c r="B46" s="9" t="s">
        <v>281</v>
      </c>
      <c r="C46" s="14"/>
      <c r="D46" s="10" t="s">
        <v>7</v>
      </c>
      <c r="E46" s="281">
        <v>44200</v>
      </c>
      <c r="F46" s="10">
        <f t="shared" si="1"/>
        <v>2021</v>
      </c>
      <c r="G46" s="279">
        <v>103</v>
      </c>
      <c r="H46" s="280">
        <v>168.39</v>
      </c>
      <c r="I46" s="10"/>
    </row>
    <row r="47" spans="2:9" ht="15" customHeight="1" x14ac:dyDescent="0.25">
      <c r="B47" s="9" t="s">
        <v>281</v>
      </c>
      <c r="C47" s="14"/>
      <c r="D47" s="10" t="s">
        <v>7</v>
      </c>
      <c r="E47" s="281">
        <v>44209</v>
      </c>
      <c r="F47" s="10">
        <f t="shared" si="1"/>
        <v>2021</v>
      </c>
      <c r="G47" s="279">
        <v>149</v>
      </c>
      <c r="H47" s="280">
        <v>252.94</v>
      </c>
      <c r="I47" s="10"/>
    </row>
    <row r="48" spans="2:9" ht="15" customHeight="1" x14ac:dyDescent="0.25">
      <c r="B48" s="9" t="s">
        <v>281</v>
      </c>
      <c r="C48" s="14"/>
      <c r="D48" s="10" t="s">
        <v>7</v>
      </c>
      <c r="E48" s="281">
        <v>44215</v>
      </c>
      <c r="F48" s="10">
        <f t="shared" si="1"/>
        <v>2021</v>
      </c>
      <c r="G48" s="279">
        <v>85</v>
      </c>
      <c r="H48" s="280">
        <v>146.16</v>
      </c>
      <c r="I48" s="10"/>
    </row>
    <row r="49" spans="2:9" ht="15" customHeight="1" x14ac:dyDescent="0.25">
      <c r="B49" s="9" t="s">
        <v>281</v>
      </c>
      <c r="C49" s="14"/>
      <c r="D49" s="10" t="s">
        <v>7</v>
      </c>
      <c r="E49" s="281">
        <v>44219</v>
      </c>
      <c r="F49" s="10">
        <f t="shared" si="1"/>
        <v>2021</v>
      </c>
      <c r="G49" s="279">
        <v>63</v>
      </c>
      <c r="H49" s="280">
        <v>108.9</v>
      </c>
      <c r="I49" s="10"/>
    </row>
    <row r="50" spans="2:9" ht="15" customHeight="1" x14ac:dyDescent="0.25">
      <c r="B50" s="9" t="s">
        <v>281</v>
      </c>
      <c r="C50" s="14"/>
      <c r="D50" s="10" t="s">
        <v>7</v>
      </c>
      <c r="E50" s="281">
        <v>44228</v>
      </c>
      <c r="F50" s="10">
        <f t="shared" si="1"/>
        <v>2021</v>
      </c>
      <c r="G50" s="10">
        <v>187</v>
      </c>
      <c r="H50" s="180">
        <v>321.47000000000003</v>
      </c>
      <c r="I50" s="10"/>
    </row>
    <row r="51" spans="2:9" ht="15" customHeight="1" x14ac:dyDescent="0.25">
      <c r="B51" s="9" t="s">
        <v>281</v>
      </c>
      <c r="C51" s="14"/>
      <c r="D51" s="10" t="s">
        <v>7</v>
      </c>
      <c r="E51" s="281">
        <v>44239</v>
      </c>
      <c r="F51" s="10">
        <f t="shared" si="1"/>
        <v>2021</v>
      </c>
      <c r="G51" s="10">
        <v>192</v>
      </c>
      <c r="H51" s="180">
        <v>361.36</v>
      </c>
      <c r="I51" s="10"/>
    </row>
    <row r="52" spans="2:9" ht="15" customHeight="1" x14ac:dyDescent="0.25">
      <c r="B52" s="9" t="s">
        <v>281</v>
      </c>
      <c r="C52" s="14"/>
      <c r="D52" s="10" t="s">
        <v>7</v>
      </c>
      <c r="E52" s="281">
        <v>44246</v>
      </c>
      <c r="F52" s="10">
        <f t="shared" si="1"/>
        <v>2021</v>
      </c>
      <c r="G52" s="10">
        <v>133</v>
      </c>
      <c r="H52" s="180">
        <v>263.89</v>
      </c>
      <c r="I52" s="10"/>
    </row>
    <row r="53" spans="2:9" ht="15" customHeight="1" x14ac:dyDescent="0.25">
      <c r="B53" s="9" t="s">
        <v>281</v>
      </c>
      <c r="C53" s="14"/>
      <c r="D53" s="10" t="s">
        <v>7</v>
      </c>
      <c r="E53" s="281">
        <v>44251</v>
      </c>
      <c r="F53" s="10">
        <f t="shared" si="1"/>
        <v>2021</v>
      </c>
      <c r="G53" s="10">
        <v>85</v>
      </c>
      <c r="H53" s="180">
        <v>169.77</v>
      </c>
      <c r="I53" s="10"/>
    </row>
    <row r="54" spans="2:9" ht="15" customHeight="1" x14ac:dyDescent="0.25">
      <c r="B54" s="9" t="s">
        <v>281</v>
      </c>
      <c r="C54" s="14"/>
      <c r="D54" s="10" t="s">
        <v>7</v>
      </c>
      <c r="E54" s="132">
        <v>44260</v>
      </c>
      <c r="F54" s="10">
        <f t="shared" si="1"/>
        <v>2021</v>
      </c>
      <c r="G54" s="7">
        <v>129</v>
      </c>
      <c r="H54" s="182">
        <v>248.38</v>
      </c>
      <c r="I54" s="7"/>
    </row>
    <row r="55" spans="2:9" ht="15" customHeight="1" x14ac:dyDescent="0.25">
      <c r="B55" s="9" t="s">
        <v>281</v>
      </c>
      <c r="C55" s="14"/>
      <c r="D55" s="10" t="s">
        <v>7</v>
      </c>
      <c r="E55" s="132">
        <v>44265</v>
      </c>
      <c r="F55" s="10">
        <f t="shared" si="1"/>
        <v>2021</v>
      </c>
      <c r="G55" s="7">
        <v>75</v>
      </c>
      <c r="H55" s="182">
        <v>150.46</v>
      </c>
      <c r="I55" s="7"/>
    </row>
    <row r="56" spans="2:9" ht="15" customHeight="1" x14ac:dyDescent="0.25">
      <c r="B56" s="9" t="s">
        <v>281</v>
      </c>
      <c r="C56" s="14"/>
      <c r="D56" s="10" t="s">
        <v>7</v>
      </c>
      <c r="E56" s="132">
        <v>44273</v>
      </c>
      <c r="F56" s="10">
        <f t="shared" si="1"/>
        <v>2021</v>
      </c>
      <c r="G56" s="7">
        <v>97</v>
      </c>
      <c r="H56" s="182">
        <v>194.12</v>
      </c>
      <c r="I56" s="7"/>
    </row>
    <row r="57" spans="2:9" ht="15" customHeight="1" x14ac:dyDescent="0.25">
      <c r="B57" s="9" t="s">
        <v>281</v>
      </c>
      <c r="C57" s="14"/>
      <c r="D57" s="10" t="s">
        <v>7</v>
      </c>
      <c r="E57" s="132">
        <v>44278</v>
      </c>
      <c r="F57" s="10">
        <f t="shared" si="1"/>
        <v>2021</v>
      </c>
      <c r="G57" s="7">
        <v>44</v>
      </c>
      <c r="H57" s="182">
        <v>84.33</v>
      </c>
      <c r="I57" s="7"/>
    </row>
    <row r="58" spans="2:9" ht="15" customHeight="1" x14ac:dyDescent="0.25">
      <c r="B58" s="9" t="s">
        <v>281</v>
      </c>
      <c r="C58" s="14"/>
      <c r="D58" s="10" t="s">
        <v>7</v>
      </c>
      <c r="E58" s="132">
        <v>44287</v>
      </c>
      <c r="F58" s="10">
        <f t="shared" si="1"/>
        <v>2021</v>
      </c>
      <c r="G58" s="7">
        <v>69</v>
      </c>
      <c r="H58" s="182">
        <v>128.86000000000001</v>
      </c>
      <c r="I58" s="7"/>
    </row>
    <row r="59" spans="2:9" ht="15" customHeight="1" x14ac:dyDescent="0.25">
      <c r="B59" s="9" t="s">
        <v>281</v>
      </c>
      <c r="C59" s="14"/>
      <c r="D59" s="10" t="s">
        <v>7</v>
      </c>
      <c r="E59" s="132">
        <v>44299</v>
      </c>
      <c r="F59" s="10">
        <f t="shared" si="1"/>
        <v>2021</v>
      </c>
      <c r="G59" s="7">
        <v>78</v>
      </c>
      <c r="H59" s="182">
        <v>146.96</v>
      </c>
      <c r="I59" s="7"/>
    </row>
    <row r="60" spans="2:9" ht="15" customHeight="1" x14ac:dyDescent="0.25">
      <c r="B60" s="9" t="s">
        <v>281</v>
      </c>
      <c r="C60" s="14"/>
      <c r="D60" s="10" t="s">
        <v>7</v>
      </c>
      <c r="E60" s="132">
        <v>44307</v>
      </c>
      <c r="F60" s="10">
        <f t="shared" si="1"/>
        <v>2021</v>
      </c>
      <c r="G60" s="7">
        <v>55</v>
      </c>
      <c r="H60" s="182">
        <v>107.17</v>
      </c>
      <c r="I60" s="7"/>
    </row>
    <row r="61" spans="2:9" ht="15" customHeight="1" x14ac:dyDescent="0.25">
      <c r="B61" s="9" t="s">
        <v>281</v>
      </c>
      <c r="C61" s="14"/>
      <c r="D61" s="10" t="s">
        <v>7</v>
      </c>
      <c r="E61" s="132">
        <v>44314</v>
      </c>
      <c r="F61" s="10">
        <f t="shared" si="1"/>
        <v>2021</v>
      </c>
      <c r="G61" s="7">
        <v>42</v>
      </c>
      <c r="H61" s="182">
        <v>80.87</v>
      </c>
      <c r="I61" s="7"/>
    </row>
    <row r="62" spans="2:9" ht="15" customHeight="1" x14ac:dyDescent="0.25">
      <c r="B62" s="9" t="s">
        <v>281</v>
      </c>
      <c r="C62" s="14"/>
      <c r="D62" s="10" t="s">
        <v>7</v>
      </c>
      <c r="E62" s="132">
        <v>44467</v>
      </c>
      <c r="F62" s="10">
        <f t="shared" si="1"/>
        <v>2021</v>
      </c>
      <c r="G62" s="7">
        <v>127</v>
      </c>
      <c r="H62" s="182">
        <v>298.62</v>
      </c>
      <c r="I62" s="7"/>
    </row>
    <row r="63" spans="2:9" ht="15" customHeight="1" x14ac:dyDescent="0.25">
      <c r="B63" s="9" t="s">
        <v>281</v>
      </c>
      <c r="C63" s="14"/>
      <c r="D63" s="10" t="s">
        <v>7</v>
      </c>
      <c r="E63" s="132">
        <v>44536</v>
      </c>
      <c r="F63" s="10">
        <f t="shared" si="1"/>
        <v>2021</v>
      </c>
      <c r="G63" s="7">
        <v>87</v>
      </c>
      <c r="H63" s="182">
        <v>191.63</v>
      </c>
      <c r="I63" s="7"/>
    </row>
    <row r="64" spans="2:9" ht="15" customHeight="1" x14ac:dyDescent="0.25">
      <c r="B64" s="9" t="s">
        <v>281</v>
      </c>
      <c r="C64" s="14"/>
      <c r="D64" s="10" t="s">
        <v>7</v>
      </c>
      <c r="E64" s="132">
        <v>44566</v>
      </c>
      <c r="F64" s="10">
        <f t="shared" si="1"/>
        <v>2022</v>
      </c>
      <c r="G64" s="7">
        <v>89</v>
      </c>
      <c r="H64" s="182">
        <v>219.39</v>
      </c>
      <c r="I64" s="7"/>
    </row>
    <row r="65" spans="2:9" ht="15" customHeight="1" x14ac:dyDescent="0.25">
      <c r="B65" s="9" t="s">
        <v>281</v>
      </c>
      <c r="C65" s="14"/>
      <c r="D65" s="10" t="s">
        <v>7</v>
      </c>
      <c r="E65" s="132">
        <v>44572</v>
      </c>
      <c r="F65" s="10">
        <f t="shared" si="1"/>
        <v>2022</v>
      </c>
      <c r="G65" s="7">
        <v>103</v>
      </c>
      <c r="H65" s="182">
        <v>266.25</v>
      </c>
      <c r="I65" s="7"/>
    </row>
    <row r="66" spans="2:9" ht="15" customHeight="1" x14ac:dyDescent="0.25">
      <c r="B66" s="9" t="s">
        <v>281</v>
      </c>
      <c r="C66" s="14"/>
      <c r="D66" s="10" t="s">
        <v>7</v>
      </c>
      <c r="E66" s="132">
        <v>44576</v>
      </c>
      <c r="F66" s="10">
        <f t="shared" si="1"/>
        <v>2022</v>
      </c>
      <c r="G66" s="7">
        <v>79</v>
      </c>
      <c r="H66" s="182">
        <v>215.59</v>
      </c>
      <c r="I66" s="7"/>
    </row>
    <row r="67" spans="2:9" ht="15" customHeight="1" x14ac:dyDescent="0.25">
      <c r="B67" s="9" t="s">
        <v>281</v>
      </c>
      <c r="C67" s="14"/>
      <c r="D67" s="10" t="s">
        <v>7</v>
      </c>
      <c r="E67" s="132">
        <v>44583</v>
      </c>
      <c r="F67" s="10">
        <f t="shared" si="1"/>
        <v>2022</v>
      </c>
      <c r="G67" s="7">
        <v>140</v>
      </c>
      <c r="H67" s="182">
        <v>388.08</v>
      </c>
      <c r="I67" s="7"/>
    </row>
    <row r="68" spans="2:9" ht="15" customHeight="1" x14ac:dyDescent="0.25">
      <c r="B68" s="9" t="s">
        <v>281</v>
      </c>
      <c r="C68" s="14"/>
      <c r="D68" s="10" t="s">
        <v>7</v>
      </c>
      <c r="E68" s="132">
        <v>44588</v>
      </c>
      <c r="F68" s="10">
        <f t="shared" si="1"/>
        <v>2022</v>
      </c>
      <c r="G68" s="7">
        <v>85</v>
      </c>
      <c r="H68" s="182">
        <v>235.9</v>
      </c>
      <c r="I68" s="7"/>
    </row>
    <row r="69" spans="2:9" ht="15" customHeight="1" x14ac:dyDescent="0.25">
      <c r="B69" s="9" t="s">
        <v>281</v>
      </c>
      <c r="C69" s="14"/>
      <c r="D69" s="10" t="s">
        <v>7</v>
      </c>
      <c r="E69" s="132">
        <v>44596</v>
      </c>
      <c r="F69" s="10">
        <f t="shared" si="1"/>
        <v>2022</v>
      </c>
      <c r="G69" s="7">
        <v>148</v>
      </c>
      <c r="H69" s="182">
        <v>438.69</v>
      </c>
      <c r="I69" s="7"/>
    </row>
    <row r="70" spans="2:9" ht="15" customHeight="1" x14ac:dyDescent="0.25">
      <c r="B70" s="9" t="s">
        <v>281</v>
      </c>
      <c r="C70" s="14"/>
      <c r="D70" s="10" t="s">
        <v>7</v>
      </c>
      <c r="E70" s="132">
        <v>44603</v>
      </c>
      <c r="F70" s="10">
        <f t="shared" si="1"/>
        <v>2022</v>
      </c>
      <c r="G70" s="7">
        <v>113.8</v>
      </c>
      <c r="H70" s="182">
        <v>346.08</v>
      </c>
      <c r="I70" s="7"/>
    </row>
    <row r="71" spans="2:9" ht="15" customHeight="1" x14ac:dyDescent="0.25">
      <c r="B71" s="9" t="s">
        <v>281</v>
      </c>
      <c r="C71" s="14"/>
      <c r="D71" s="10" t="s">
        <v>7</v>
      </c>
      <c r="E71" s="132">
        <v>44614</v>
      </c>
      <c r="F71" s="10">
        <f t="shared" ref="F71:F110" si="2">YEAR(E71)</f>
        <v>2022</v>
      </c>
      <c r="G71" s="7">
        <v>168.4</v>
      </c>
      <c r="H71" s="182">
        <v>492.91</v>
      </c>
      <c r="I71" s="7"/>
    </row>
    <row r="72" spans="2:9" ht="15" customHeight="1" x14ac:dyDescent="0.25">
      <c r="B72" s="9" t="s">
        <v>281</v>
      </c>
      <c r="C72" s="14"/>
      <c r="D72" s="10" t="s">
        <v>7</v>
      </c>
      <c r="E72" s="132">
        <v>44621</v>
      </c>
      <c r="F72" s="10">
        <f t="shared" si="2"/>
        <v>2022</v>
      </c>
      <c r="G72" s="7">
        <v>106.3</v>
      </c>
      <c r="H72" s="182">
        <v>318.16000000000003</v>
      </c>
      <c r="I72" s="7"/>
    </row>
    <row r="73" spans="2:9" ht="15" customHeight="1" x14ac:dyDescent="0.25">
      <c r="B73" s="9" t="s">
        <v>281</v>
      </c>
      <c r="C73" s="14"/>
      <c r="D73" s="10" t="s">
        <v>7</v>
      </c>
      <c r="E73" s="132">
        <v>44631</v>
      </c>
      <c r="F73" s="10">
        <f t="shared" si="2"/>
        <v>2022</v>
      </c>
      <c r="G73" s="7">
        <v>137.1</v>
      </c>
      <c r="H73" s="182">
        <v>525.5</v>
      </c>
      <c r="I73" s="7"/>
    </row>
    <row r="74" spans="2:9" ht="15" customHeight="1" x14ac:dyDescent="0.25">
      <c r="B74" s="9" t="s">
        <v>281</v>
      </c>
      <c r="C74" s="14"/>
      <c r="D74" s="10" t="s">
        <v>7</v>
      </c>
      <c r="E74" s="132">
        <v>44637</v>
      </c>
      <c r="F74" s="10">
        <f t="shared" si="2"/>
        <v>2022</v>
      </c>
      <c r="G74" s="7">
        <v>67.8</v>
      </c>
      <c r="H74" s="182">
        <v>222.38</v>
      </c>
      <c r="I74" s="7"/>
    </row>
    <row r="75" spans="2:9" ht="15" customHeight="1" x14ac:dyDescent="0.25">
      <c r="B75" s="9" t="s">
        <v>281</v>
      </c>
      <c r="C75" s="14"/>
      <c r="D75" s="10" t="s">
        <v>7</v>
      </c>
      <c r="E75" s="132">
        <v>44645</v>
      </c>
      <c r="F75" s="10">
        <f t="shared" si="2"/>
        <v>2022</v>
      </c>
      <c r="G75" s="7">
        <v>91.1</v>
      </c>
      <c r="H75" s="182">
        <v>397.2</v>
      </c>
      <c r="I75" s="7"/>
    </row>
    <row r="76" spans="2:9" ht="15" customHeight="1" x14ac:dyDescent="0.25">
      <c r="B76" s="9" t="s">
        <v>281</v>
      </c>
      <c r="C76" s="14"/>
      <c r="D76" s="10" t="s">
        <v>7</v>
      </c>
      <c r="E76" s="132">
        <v>44655</v>
      </c>
      <c r="F76" s="10">
        <f t="shared" si="2"/>
        <v>2022</v>
      </c>
      <c r="G76" s="7">
        <v>125.1</v>
      </c>
      <c r="H76" s="182">
        <v>482.55</v>
      </c>
      <c r="I76" s="7"/>
    </row>
    <row r="77" spans="2:9" ht="15" customHeight="1" x14ac:dyDescent="0.25">
      <c r="B77" s="9" t="s">
        <v>281</v>
      </c>
      <c r="C77" s="14"/>
      <c r="D77" s="10" t="s">
        <v>7</v>
      </c>
      <c r="E77" s="132">
        <v>44680</v>
      </c>
      <c r="F77" s="10">
        <f t="shared" si="2"/>
        <v>2022</v>
      </c>
      <c r="G77" s="7">
        <v>190.3</v>
      </c>
      <c r="H77" s="182">
        <v>970.53</v>
      </c>
      <c r="I77" s="7"/>
    </row>
    <row r="78" spans="2:9" ht="15" customHeight="1" x14ac:dyDescent="0.25">
      <c r="B78" s="9" t="s">
        <v>281</v>
      </c>
      <c r="C78" s="14"/>
      <c r="D78" s="10" t="s">
        <v>7</v>
      </c>
      <c r="E78" s="132">
        <v>44853</v>
      </c>
      <c r="F78" s="10">
        <f t="shared" si="2"/>
        <v>2022</v>
      </c>
      <c r="G78" s="7">
        <v>54.2</v>
      </c>
      <c r="H78" s="182">
        <v>143.66</v>
      </c>
      <c r="I78" s="7"/>
    </row>
    <row r="79" spans="2:9" ht="15" customHeight="1" x14ac:dyDescent="0.25">
      <c r="B79" s="9" t="s">
        <v>281</v>
      </c>
      <c r="C79" s="14"/>
      <c r="D79" s="10" t="s">
        <v>7</v>
      </c>
      <c r="E79" s="132">
        <v>44863</v>
      </c>
      <c r="F79" s="10">
        <f t="shared" si="2"/>
        <v>2022</v>
      </c>
      <c r="G79" s="7">
        <v>43.5</v>
      </c>
      <c r="H79" s="182">
        <v>57.27</v>
      </c>
      <c r="I79" s="7"/>
    </row>
    <row r="80" spans="2:9" ht="15" customHeight="1" x14ac:dyDescent="0.25">
      <c r="B80" s="9" t="s">
        <v>281</v>
      </c>
      <c r="C80" s="14"/>
      <c r="D80" s="10" t="s">
        <v>7</v>
      </c>
      <c r="E80" s="132">
        <v>44875</v>
      </c>
      <c r="F80" s="10">
        <f t="shared" si="2"/>
        <v>2022</v>
      </c>
      <c r="G80" s="7">
        <v>99.5</v>
      </c>
      <c r="H80" s="182">
        <v>128.79</v>
      </c>
      <c r="I80" s="7"/>
    </row>
    <row r="81" spans="2:9" ht="15" customHeight="1" x14ac:dyDescent="0.25">
      <c r="B81" s="9" t="s">
        <v>281</v>
      </c>
      <c r="C81" s="14"/>
      <c r="D81" s="10" t="s">
        <v>7</v>
      </c>
      <c r="E81" s="132">
        <v>44877</v>
      </c>
      <c r="F81" s="10">
        <f t="shared" si="2"/>
        <v>2022</v>
      </c>
      <c r="G81" s="7">
        <v>182.1</v>
      </c>
      <c r="H81" s="182">
        <v>463.08</v>
      </c>
      <c r="I81" s="7"/>
    </row>
    <row r="82" spans="2:9" ht="15" customHeight="1" x14ac:dyDescent="0.25">
      <c r="B82" s="9" t="s">
        <v>281</v>
      </c>
      <c r="C82" s="14"/>
      <c r="D82" s="10" t="s">
        <v>7</v>
      </c>
      <c r="E82" s="132">
        <v>44884</v>
      </c>
      <c r="F82" s="10">
        <f t="shared" si="2"/>
        <v>2022</v>
      </c>
      <c r="G82" s="7">
        <v>95.2</v>
      </c>
      <c r="H82" s="182">
        <v>130.72</v>
      </c>
      <c r="I82" s="7"/>
    </row>
    <row r="83" spans="2:9" ht="15" customHeight="1" x14ac:dyDescent="0.25">
      <c r="B83" s="9" t="s">
        <v>281</v>
      </c>
      <c r="C83" s="14"/>
      <c r="D83" s="10" t="s">
        <v>7</v>
      </c>
      <c r="E83" s="132">
        <v>44890</v>
      </c>
      <c r="F83" s="10">
        <f t="shared" si="2"/>
        <v>2022</v>
      </c>
      <c r="G83" s="7">
        <v>67.2</v>
      </c>
      <c r="H83" s="182">
        <v>97.21</v>
      </c>
      <c r="I83" s="7"/>
    </row>
    <row r="84" spans="2:9" ht="15" customHeight="1" x14ac:dyDescent="0.25">
      <c r="B84" s="9" t="s">
        <v>281</v>
      </c>
      <c r="C84" s="14"/>
      <c r="D84" s="10" t="s">
        <v>7</v>
      </c>
      <c r="E84" s="132">
        <v>44894</v>
      </c>
      <c r="F84" s="10">
        <f t="shared" si="2"/>
        <v>2022</v>
      </c>
      <c r="G84" s="7">
        <v>199.8</v>
      </c>
      <c r="H84" s="182">
        <v>493.87</v>
      </c>
      <c r="I84" s="7"/>
    </row>
    <row r="85" spans="2:9" ht="15" customHeight="1" x14ac:dyDescent="0.25">
      <c r="B85" s="9" t="s">
        <v>281</v>
      </c>
      <c r="C85" s="14"/>
      <c r="D85" s="10" t="s">
        <v>7</v>
      </c>
      <c r="E85" s="132">
        <v>44909</v>
      </c>
      <c r="F85" s="10">
        <f t="shared" si="2"/>
        <v>2022</v>
      </c>
      <c r="G85" s="7">
        <v>96.9</v>
      </c>
      <c r="H85" s="182">
        <v>227.38</v>
      </c>
      <c r="I85" s="7"/>
    </row>
    <row r="86" spans="2:9" ht="15" customHeight="1" x14ac:dyDescent="0.25">
      <c r="B86" s="9" t="s">
        <v>281</v>
      </c>
      <c r="C86" s="14"/>
      <c r="D86" s="10" t="s">
        <v>7</v>
      </c>
      <c r="E86" s="132">
        <v>44913</v>
      </c>
      <c r="F86" s="10">
        <f t="shared" si="2"/>
        <v>2022</v>
      </c>
      <c r="G86" s="7">
        <v>186</v>
      </c>
      <c r="H86" s="182">
        <v>298.94</v>
      </c>
      <c r="I86" s="7"/>
    </row>
    <row r="87" spans="2:9" ht="15" customHeight="1" x14ac:dyDescent="0.25">
      <c r="B87" s="9" t="s">
        <v>281</v>
      </c>
      <c r="C87" s="14"/>
      <c r="D87" s="10" t="s">
        <v>7</v>
      </c>
      <c r="E87" s="132">
        <v>44916</v>
      </c>
      <c r="F87" s="10">
        <f t="shared" si="2"/>
        <v>2022</v>
      </c>
      <c r="G87" s="7">
        <v>82.8</v>
      </c>
      <c r="H87" s="182">
        <v>191.48</v>
      </c>
      <c r="I87" s="7"/>
    </row>
    <row r="88" spans="2:9" ht="15" customHeight="1" x14ac:dyDescent="0.25">
      <c r="B88" s="9" t="s">
        <v>281</v>
      </c>
      <c r="C88" s="14"/>
      <c r="D88" s="10" t="s">
        <v>7</v>
      </c>
      <c r="E88" s="132">
        <v>44923</v>
      </c>
      <c r="F88" s="10">
        <f t="shared" si="2"/>
        <v>2022</v>
      </c>
      <c r="G88" s="7">
        <v>147.30000000000001</v>
      </c>
      <c r="H88" s="182">
        <v>240.08</v>
      </c>
      <c r="I88" s="7"/>
    </row>
    <row r="89" spans="2:9" ht="15" customHeight="1" x14ac:dyDescent="0.25">
      <c r="B89" s="9" t="s">
        <v>281</v>
      </c>
      <c r="C89" s="14"/>
      <c r="D89" s="10" t="s">
        <v>7</v>
      </c>
      <c r="E89" s="132">
        <v>44924</v>
      </c>
      <c r="F89" s="10">
        <f t="shared" si="2"/>
        <v>2022</v>
      </c>
      <c r="G89" s="7">
        <v>113.8</v>
      </c>
      <c r="H89" s="182">
        <v>278.81</v>
      </c>
      <c r="I89" s="7"/>
    </row>
    <row r="90" spans="2:9" ht="15" customHeight="1" x14ac:dyDescent="0.25">
      <c r="B90" s="9" t="s">
        <v>280</v>
      </c>
      <c r="C90" s="7"/>
      <c r="D90" s="10" t="s">
        <v>9</v>
      </c>
      <c r="E90" s="281">
        <v>43460</v>
      </c>
      <c r="F90" s="10">
        <f t="shared" si="2"/>
        <v>2018</v>
      </c>
      <c r="G90" s="7">
        <v>98.9</v>
      </c>
      <c r="H90" s="182">
        <v>112.29</v>
      </c>
      <c r="I90" s="7"/>
    </row>
    <row r="91" spans="2:9" ht="15" customHeight="1" x14ac:dyDescent="0.25">
      <c r="B91" s="9" t="s">
        <v>280</v>
      </c>
      <c r="C91" s="7"/>
      <c r="D91" s="10" t="s">
        <v>9</v>
      </c>
      <c r="E91" s="281">
        <v>43483</v>
      </c>
      <c r="F91" s="10">
        <f t="shared" si="2"/>
        <v>2019</v>
      </c>
      <c r="G91" s="7">
        <v>177.5</v>
      </c>
      <c r="H91" s="182">
        <v>205.92</v>
      </c>
      <c r="I91" s="7"/>
    </row>
    <row r="92" spans="2:9" ht="15" customHeight="1" x14ac:dyDescent="0.25">
      <c r="B92" s="9" t="s">
        <v>280</v>
      </c>
      <c r="C92" s="7"/>
      <c r="D92" s="10" t="s">
        <v>9</v>
      </c>
      <c r="E92" s="281">
        <v>43502</v>
      </c>
      <c r="F92" s="10">
        <f t="shared" si="2"/>
        <v>2019</v>
      </c>
      <c r="G92" s="7">
        <v>177.6</v>
      </c>
      <c r="H92" s="182">
        <v>210.61</v>
      </c>
      <c r="I92" s="7"/>
    </row>
    <row r="93" spans="2:9" ht="15" customHeight="1" x14ac:dyDescent="0.25">
      <c r="B93" s="9" t="s">
        <v>280</v>
      </c>
      <c r="C93" s="7"/>
      <c r="D93" s="10" t="s">
        <v>9</v>
      </c>
      <c r="E93" s="281">
        <v>43529</v>
      </c>
      <c r="F93" s="10">
        <f t="shared" si="2"/>
        <v>2019</v>
      </c>
      <c r="G93" s="7">
        <v>232.2</v>
      </c>
      <c r="H93" s="182">
        <v>268.62</v>
      </c>
      <c r="I93" s="7"/>
    </row>
    <row r="94" spans="2:9" ht="15" customHeight="1" x14ac:dyDescent="0.25">
      <c r="B94" s="9" t="s">
        <v>280</v>
      </c>
      <c r="C94" s="7"/>
      <c r="D94" s="10" t="s">
        <v>9</v>
      </c>
      <c r="E94" s="281">
        <v>43550</v>
      </c>
      <c r="F94" s="10">
        <f t="shared" si="2"/>
        <v>2019</v>
      </c>
      <c r="G94" s="7">
        <v>123.9</v>
      </c>
      <c r="H94" s="182">
        <v>145.44999999999999</v>
      </c>
      <c r="I94" s="7"/>
    </row>
    <row r="95" spans="2:9" ht="15" customHeight="1" x14ac:dyDescent="0.25">
      <c r="B95" s="9" t="s">
        <v>280</v>
      </c>
      <c r="C95" s="7"/>
      <c r="D95" s="10" t="s">
        <v>9</v>
      </c>
      <c r="E95" s="281">
        <v>43571</v>
      </c>
      <c r="F95" s="10">
        <f t="shared" si="2"/>
        <v>2019</v>
      </c>
      <c r="G95" s="7">
        <v>82.1</v>
      </c>
      <c r="H95" s="182">
        <v>95.25</v>
      </c>
      <c r="I95" s="7"/>
    </row>
    <row r="96" spans="2:9" ht="15" customHeight="1" x14ac:dyDescent="0.25">
      <c r="B96" s="9" t="s">
        <v>280</v>
      </c>
      <c r="C96" s="7"/>
      <c r="D96" s="10" t="s">
        <v>9</v>
      </c>
      <c r="E96" s="281">
        <v>43794</v>
      </c>
      <c r="F96" s="10">
        <f t="shared" si="2"/>
        <v>2019</v>
      </c>
      <c r="G96" s="7">
        <v>288.3</v>
      </c>
      <c r="H96" s="182">
        <v>319.5</v>
      </c>
      <c r="I96" s="7"/>
    </row>
    <row r="97" spans="2:9" ht="15" customHeight="1" x14ac:dyDescent="0.25">
      <c r="B97" s="9" t="s">
        <v>280</v>
      </c>
      <c r="C97" s="7"/>
      <c r="D97" s="10" t="s">
        <v>9</v>
      </c>
      <c r="E97" s="281">
        <v>43818</v>
      </c>
      <c r="F97" s="10">
        <f t="shared" si="2"/>
        <v>2019</v>
      </c>
      <c r="G97" s="7">
        <v>187</v>
      </c>
      <c r="H97" s="182">
        <v>198.51</v>
      </c>
      <c r="I97" s="7"/>
    </row>
    <row r="98" spans="2:9" ht="15" customHeight="1" x14ac:dyDescent="0.25">
      <c r="B98" s="9" t="s">
        <v>280</v>
      </c>
      <c r="C98" s="7"/>
      <c r="D98" s="10" t="s">
        <v>9</v>
      </c>
      <c r="E98" s="281">
        <v>43840</v>
      </c>
      <c r="F98" s="10">
        <f t="shared" si="2"/>
        <v>2020</v>
      </c>
      <c r="G98" s="7">
        <v>168.9</v>
      </c>
      <c r="H98" s="182">
        <v>164.35</v>
      </c>
      <c r="I98" s="7"/>
    </row>
    <row r="99" spans="2:9" ht="15" customHeight="1" x14ac:dyDescent="0.25">
      <c r="B99" s="9" t="s">
        <v>280</v>
      </c>
      <c r="C99" s="7"/>
      <c r="D99" s="10" t="s">
        <v>9</v>
      </c>
      <c r="E99" s="281">
        <v>43861</v>
      </c>
      <c r="F99" s="10">
        <f t="shared" si="2"/>
        <v>2020</v>
      </c>
      <c r="G99" s="7">
        <v>171.7</v>
      </c>
      <c r="H99" s="182">
        <v>163.81</v>
      </c>
      <c r="I99" s="7"/>
    </row>
    <row r="100" spans="2:9" ht="15" customHeight="1" x14ac:dyDescent="0.25">
      <c r="B100" s="9" t="s">
        <v>280</v>
      </c>
      <c r="C100" s="7"/>
      <c r="D100" s="10" t="s">
        <v>9</v>
      </c>
      <c r="E100" s="281">
        <v>43882</v>
      </c>
      <c r="F100" s="10">
        <f t="shared" si="2"/>
        <v>2020</v>
      </c>
      <c r="G100" s="7">
        <v>174.5</v>
      </c>
      <c r="H100" s="182">
        <v>171.57</v>
      </c>
      <c r="I100" s="7"/>
    </row>
    <row r="101" spans="2:9" ht="15" customHeight="1" x14ac:dyDescent="0.25">
      <c r="B101" s="9" t="s">
        <v>280</v>
      </c>
      <c r="C101" s="7"/>
      <c r="D101" s="10" t="s">
        <v>9</v>
      </c>
      <c r="E101" s="278">
        <v>43903</v>
      </c>
      <c r="F101" s="10">
        <f t="shared" si="2"/>
        <v>2020</v>
      </c>
      <c r="G101" s="7">
        <v>110.2</v>
      </c>
      <c r="H101" s="182">
        <v>96.45</v>
      </c>
      <c r="I101" s="7"/>
    </row>
    <row r="102" spans="2:9" ht="15" customHeight="1" x14ac:dyDescent="0.25">
      <c r="B102" s="9" t="s">
        <v>280</v>
      </c>
      <c r="C102" s="7"/>
      <c r="D102" s="10" t="s">
        <v>9</v>
      </c>
      <c r="E102" s="278">
        <v>43924</v>
      </c>
      <c r="F102" s="10">
        <f t="shared" si="2"/>
        <v>2020</v>
      </c>
      <c r="G102" s="7">
        <v>98.7</v>
      </c>
      <c r="H102" s="182">
        <v>82.59</v>
      </c>
      <c r="I102" s="7"/>
    </row>
    <row r="103" spans="2:9" ht="15" customHeight="1" x14ac:dyDescent="0.25">
      <c r="B103" s="9" t="s">
        <v>280</v>
      </c>
      <c r="C103" s="7"/>
      <c r="D103" s="10" t="s">
        <v>9</v>
      </c>
      <c r="E103" s="278">
        <v>44210</v>
      </c>
      <c r="F103" s="10">
        <f t="shared" si="2"/>
        <v>2021</v>
      </c>
      <c r="G103" s="7">
        <v>102.7</v>
      </c>
      <c r="H103" s="182">
        <v>146.19999999999999</v>
      </c>
      <c r="I103" s="7"/>
    </row>
    <row r="104" spans="2:9" ht="15" customHeight="1" x14ac:dyDescent="0.25">
      <c r="B104" s="9" t="s">
        <v>280</v>
      </c>
      <c r="C104" s="7"/>
      <c r="D104" s="10" t="s">
        <v>9</v>
      </c>
      <c r="E104" s="278">
        <v>44232</v>
      </c>
      <c r="F104" s="10">
        <f t="shared" si="2"/>
        <v>2021</v>
      </c>
      <c r="G104" s="7">
        <v>124</v>
      </c>
      <c r="H104" s="182">
        <v>170.7</v>
      </c>
      <c r="I104" s="7"/>
    </row>
    <row r="105" spans="2:9" ht="15" customHeight="1" x14ac:dyDescent="0.25">
      <c r="B105" s="9" t="s">
        <v>280</v>
      </c>
      <c r="C105" s="7"/>
      <c r="D105" s="10" t="s">
        <v>9</v>
      </c>
      <c r="E105" s="278">
        <v>44254</v>
      </c>
      <c r="F105" s="10">
        <f t="shared" si="2"/>
        <v>2021</v>
      </c>
      <c r="G105" s="7">
        <v>108</v>
      </c>
      <c r="H105" s="182">
        <v>177.7</v>
      </c>
      <c r="I105" s="7"/>
    </row>
    <row r="106" spans="2:9" ht="15" customHeight="1" x14ac:dyDescent="0.25">
      <c r="B106" s="9" t="s">
        <v>280</v>
      </c>
      <c r="C106" s="7"/>
      <c r="D106" s="10" t="s">
        <v>9</v>
      </c>
      <c r="E106" s="278">
        <v>44278</v>
      </c>
      <c r="F106" s="10">
        <f t="shared" si="2"/>
        <v>2021</v>
      </c>
      <c r="G106" s="7">
        <v>142.4</v>
      </c>
      <c r="H106" s="182">
        <v>214.01</v>
      </c>
      <c r="I106" s="7"/>
    </row>
    <row r="107" spans="2:9" ht="15" customHeight="1" x14ac:dyDescent="0.25">
      <c r="B107" s="9" t="s">
        <v>280</v>
      </c>
      <c r="C107" s="7"/>
      <c r="D107" s="10" t="s">
        <v>9</v>
      </c>
      <c r="E107" s="278">
        <v>44307</v>
      </c>
      <c r="F107" s="10">
        <f t="shared" si="2"/>
        <v>2021</v>
      </c>
      <c r="G107" s="7">
        <v>54.7</v>
      </c>
      <c r="H107" s="182">
        <v>69.73</v>
      </c>
      <c r="I107" s="7"/>
    </row>
    <row r="108" spans="2:9" ht="15" customHeight="1" x14ac:dyDescent="0.25">
      <c r="B108" s="9" t="s">
        <v>280</v>
      </c>
      <c r="C108" s="7"/>
      <c r="D108" s="10" t="s">
        <v>9</v>
      </c>
      <c r="E108" s="278">
        <v>44494</v>
      </c>
      <c r="F108" s="10">
        <f t="shared" si="2"/>
        <v>2021</v>
      </c>
      <c r="G108" s="7">
        <v>76.599999999999994</v>
      </c>
      <c r="H108" s="182">
        <v>157.6</v>
      </c>
      <c r="I108" s="7"/>
    </row>
    <row r="109" spans="2:9" ht="15" customHeight="1" x14ac:dyDescent="0.25">
      <c r="B109" s="9" t="s">
        <v>280</v>
      </c>
      <c r="C109" s="7"/>
      <c r="D109" s="10" t="s">
        <v>9</v>
      </c>
      <c r="E109" s="278">
        <v>44523</v>
      </c>
      <c r="F109" s="10">
        <f t="shared" si="2"/>
        <v>2021</v>
      </c>
      <c r="G109" s="7">
        <v>124.4</v>
      </c>
      <c r="H109" s="182">
        <v>251.04</v>
      </c>
      <c r="I109" s="7"/>
    </row>
    <row r="110" spans="2:9" ht="15" customHeight="1" x14ac:dyDescent="0.25">
      <c r="B110" s="9" t="s">
        <v>281</v>
      </c>
      <c r="C110" s="7"/>
      <c r="D110" s="10" t="s">
        <v>9</v>
      </c>
      <c r="E110" s="133">
        <v>43734</v>
      </c>
      <c r="F110" s="10">
        <f t="shared" si="2"/>
        <v>2019</v>
      </c>
      <c r="G110" s="7">
        <v>31.3</v>
      </c>
      <c r="H110" s="182">
        <v>28.89</v>
      </c>
      <c r="I110" s="7"/>
    </row>
  </sheetData>
  <sheetProtection algorithmName="SHA-512" hashValue="qeXkRWPD/pbnDNZDPDDwgrnGLiPtjFLyVr5l3fUvG7e42sTgQ2HCRj9CDQ8pZzRXxoT/R3d2eaFZRgHh3w5rfw==" saltValue="E9Wp5XEyHr1VEBQSUxvSng==" spinCount="100000" sheet="1" objects="1" scenarios="1"/>
  <sortState xmlns:xlrd2="http://schemas.microsoft.com/office/spreadsheetml/2017/richdata2" ref="B4:I19">
    <sortCondition ref="B4:B19"/>
    <sortCondition ref="F4:F19"/>
    <sortCondition ref="E4:E19"/>
  </sortState>
  <phoneticPr fontId="26" type="noConversion"/>
  <dataValidations count="1">
    <dataValidation type="list" allowBlank="1" showInputMessage="1" showErrorMessage="1" sqref="D4:D89" xr:uid="{05264FA1-613A-41C3-9DC8-21F89C13F64D}">
      <formula1>"Fuel Oil, Propane, Kerosene"</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1:M239"/>
  <sheetViews>
    <sheetView zoomScaleNormal="100" zoomScalePageLayoutView="125" workbookViewId="0">
      <pane ySplit="3" topLeftCell="A4" activePane="bottomLeft" state="frozen"/>
      <selection pane="bottomLeft" activeCell="N28" sqref="N28"/>
    </sheetView>
  </sheetViews>
  <sheetFormatPr defaultColWidth="8.85546875" defaultRowHeight="15" customHeight="1" x14ac:dyDescent="0.25"/>
  <cols>
    <col min="1" max="1" width="2.42578125" customWidth="1"/>
    <col min="2" max="2" width="21.85546875" style="5" customWidth="1"/>
    <col min="3" max="3" width="25" style="5" hidden="1" customWidth="1"/>
    <col min="4" max="4" width="7.140625" customWidth="1"/>
    <col min="5" max="5" width="10.5703125" style="5" bestFit="1" customWidth="1"/>
    <col min="6" max="6" width="0.42578125" customWidth="1"/>
    <col min="7" max="7" width="18.140625" customWidth="1"/>
    <col min="8" max="8" width="12.85546875" style="37" customWidth="1"/>
    <col min="9" max="9" width="13.5703125" bestFit="1" customWidth="1"/>
    <col min="10" max="10" width="11.140625" style="37" customWidth="1"/>
    <col min="11" max="11" width="18" bestFit="1" customWidth="1"/>
    <col min="12" max="12" width="14.85546875" style="37" bestFit="1" customWidth="1"/>
  </cols>
  <sheetData>
    <row r="1" spans="2:13" ht="15" customHeight="1" x14ac:dyDescent="0.25">
      <c r="H1"/>
      <c r="I1" s="153"/>
      <c r="J1" s="153"/>
      <c r="L1"/>
    </row>
    <row r="2" spans="2:13" ht="15" customHeight="1" thickBot="1" x14ac:dyDescent="0.3">
      <c r="H2"/>
      <c r="I2" s="153"/>
      <c r="J2" s="153"/>
      <c r="K2" s="154"/>
      <c r="L2" s="154"/>
    </row>
    <row r="3" spans="2:13" ht="15" customHeight="1" x14ac:dyDescent="0.25">
      <c r="B3" s="189" t="s">
        <v>28</v>
      </c>
      <c r="C3" s="190" t="s">
        <v>29</v>
      </c>
      <c r="D3" s="190" t="s">
        <v>11</v>
      </c>
      <c r="E3" s="191" t="s">
        <v>320</v>
      </c>
      <c r="F3" s="190" t="s">
        <v>13</v>
      </c>
      <c r="G3" s="190" t="s">
        <v>178</v>
      </c>
      <c r="H3" s="190" t="s">
        <v>14</v>
      </c>
      <c r="I3" s="190" t="s">
        <v>179</v>
      </c>
      <c r="J3" s="192" t="s">
        <v>15</v>
      </c>
      <c r="K3" s="193" t="s">
        <v>122</v>
      </c>
      <c r="L3" s="226" t="s">
        <v>134</v>
      </c>
    </row>
    <row r="4" spans="2:13" ht="15" customHeight="1" x14ac:dyDescent="0.25">
      <c r="B4" s="212" t="s">
        <v>281</v>
      </c>
      <c r="C4" s="212"/>
      <c r="D4" s="7">
        <v>2019</v>
      </c>
      <c r="E4" s="274">
        <v>43586</v>
      </c>
      <c r="F4" s="7"/>
      <c r="G4" s="7"/>
      <c r="H4" s="24"/>
      <c r="I4" s="7">
        <v>157.1</v>
      </c>
      <c r="J4" s="24">
        <v>352.3</v>
      </c>
      <c r="K4" s="7"/>
      <c r="L4" s="24"/>
    </row>
    <row r="5" spans="2:13" ht="15" customHeight="1" x14ac:dyDescent="0.25">
      <c r="B5" s="212" t="s">
        <v>281</v>
      </c>
      <c r="C5" s="212"/>
      <c r="D5" s="7">
        <v>2019</v>
      </c>
      <c r="E5" s="274">
        <v>43746</v>
      </c>
      <c r="F5" s="7"/>
      <c r="G5" s="7"/>
      <c r="H5" s="24"/>
      <c r="I5" s="7">
        <v>288.2</v>
      </c>
      <c r="J5" s="24">
        <v>620.05999999999995</v>
      </c>
      <c r="K5" s="13"/>
      <c r="L5" s="238"/>
    </row>
    <row r="6" spans="2:13" ht="15" customHeight="1" x14ac:dyDescent="0.25">
      <c r="B6" s="212" t="s">
        <v>281</v>
      </c>
      <c r="C6" s="212"/>
      <c r="D6" s="7">
        <v>2019</v>
      </c>
      <c r="E6" s="274">
        <v>43747</v>
      </c>
      <c r="F6" s="7"/>
      <c r="G6" s="7"/>
      <c r="H6" s="24"/>
      <c r="I6" s="7">
        <v>3.9</v>
      </c>
      <c r="J6" s="24">
        <v>8.61</v>
      </c>
      <c r="K6" s="7"/>
      <c r="L6" s="24"/>
      <c r="M6" t="s">
        <v>358</v>
      </c>
    </row>
    <row r="7" spans="2:13" ht="15" customHeight="1" x14ac:dyDescent="0.25">
      <c r="B7" s="212" t="s">
        <v>281</v>
      </c>
      <c r="C7" s="212"/>
      <c r="D7" s="7">
        <v>2019</v>
      </c>
      <c r="E7" s="274">
        <v>43822</v>
      </c>
      <c r="F7" s="7"/>
      <c r="G7" s="7"/>
      <c r="H7" s="24"/>
      <c r="I7" s="7">
        <v>115.4</v>
      </c>
      <c r="J7" s="24">
        <v>271.39</v>
      </c>
      <c r="K7" s="13"/>
      <c r="L7" s="238"/>
    </row>
    <row r="8" spans="2:13" ht="15" customHeight="1" x14ac:dyDescent="0.25">
      <c r="B8" s="212" t="s">
        <v>281</v>
      </c>
      <c r="C8" s="212"/>
      <c r="D8" s="7">
        <f>YEAR(E8)</f>
        <v>2020</v>
      </c>
      <c r="E8" s="274">
        <v>44112</v>
      </c>
      <c r="F8" s="7"/>
      <c r="G8" s="7"/>
      <c r="H8" s="24"/>
      <c r="I8" s="13">
        <v>274.8</v>
      </c>
      <c r="J8" s="13">
        <v>380.6</v>
      </c>
      <c r="K8" s="13"/>
      <c r="L8" s="238"/>
    </row>
    <row r="9" spans="2:13" ht="15" customHeight="1" x14ac:dyDescent="0.25">
      <c r="B9" s="212" t="s">
        <v>281</v>
      </c>
      <c r="C9" s="212"/>
      <c r="D9" s="7">
        <v>2021</v>
      </c>
      <c r="E9" s="274">
        <v>44358</v>
      </c>
      <c r="F9" s="7"/>
      <c r="G9" s="7"/>
      <c r="H9" s="24"/>
      <c r="I9" s="7">
        <v>268.2</v>
      </c>
      <c r="J9" s="24">
        <v>624.91</v>
      </c>
      <c r="K9" s="7"/>
      <c r="L9" s="24"/>
    </row>
    <row r="10" spans="2:13" ht="15" customHeight="1" x14ac:dyDescent="0.25">
      <c r="B10" s="212" t="s">
        <v>281</v>
      </c>
      <c r="C10" s="212"/>
      <c r="D10" s="7">
        <v>2021</v>
      </c>
      <c r="E10" s="274">
        <v>44496</v>
      </c>
      <c r="F10" s="7"/>
      <c r="G10" s="7"/>
      <c r="H10" s="24"/>
      <c r="I10" s="7">
        <v>275.5</v>
      </c>
      <c r="J10" s="24">
        <v>779.67</v>
      </c>
      <c r="K10" s="7"/>
      <c r="L10" s="24"/>
    </row>
    <row r="11" spans="2:13" ht="14.45" customHeight="1" x14ac:dyDescent="0.25">
      <c r="B11" s="187" t="s">
        <v>282</v>
      </c>
      <c r="C11" s="212"/>
      <c r="D11" s="7">
        <v>2019</v>
      </c>
      <c r="E11" s="274">
        <v>43640</v>
      </c>
      <c r="F11" s="7"/>
      <c r="G11" s="7"/>
      <c r="H11" s="24"/>
      <c r="I11" s="7">
        <v>28.4</v>
      </c>
      <c r="J11" s="24">
        <v>58</v>
      </c>
      <c r="K11" s="13"/>
      <c r="L11" s="238"/>
    </row>
    <row r="12" spans="2:13" ht="15" customHeight="1" x14ac:dyDescent="0.25">
      <c r="B12" s="187" t="s">
        <v>282</v>
      </c>
      <c r="C12" s="212"/>
      <c r="D12" s="7">
        <v>2019</v>
      </c>
      <c r="E12" s="274">
        <v>43640</v>
      </c>
      <c r="F12" s="7"/>
      <c r="G12" s="7"/>
      <c r="H12" s="24"/>
      <c r="I12" s="7">
        <v>20.9</v>
      </c>
      <c r="J12" s="24">
        <v>43</v>
      </c>
      <c r="K12" s="7"/>
      <c r="L12" s="24"/>
    </row>
    <row r="13" spans="2:13" ht="15" customHeight="1" x14ac:dyDescent="0.25">
      <c r="B13" s="187" t="s">
        <v>282</v>
      </c>
      <c r="C13" s="212"/>
      <c r="D13" s="7">
        <v>2019</v>
      </c>
      <c r="E13" s="274"/>
      <c r="F13" s="7"/>
      <c r="G13" s="7">
        <v>150</v>
      </c>
      <c r="H13" s="24">
        <v>399</v>
      </c>
      <c r="I13" s="7"/>
      <c r="J13" s="24"/>
      <c r="K13" s="7"/>
      <c r="L13" s="24"/>
      <c r="M13" t="s">
        <v>363</v>
      </c>
    </row>
    <row r="14" spans="2:13" ht="15" customHeight="1" x14ac:dyDescent="0.25">
      <c r="B14" s="187" t="s">
        <v>282</v>
      </c>
      <c r="C14" s="212"/>
      <c r="D14" s="7">
        <v>2020</v>
      </c>
      <c r="E14" s="33"/>
      <c r="F14" s="7"/>
      <c r="G14" s="7">
        <v>200</v>
      </c>
      <c r="H14" s="24">
        <v>591</v>
      </c>
      <c r="I14" s="7"/>
      <c r="J14" s="24"/>
      <c r="K14" s="7"/>
      <c r="L14" s="24"/>
      <c r="M14" t="s">
        <v>360</v>
      </c>
    </row>
    <row r="15" spans="2:13" ht="15" customHeight="1" x14ac:dyDescent="0.25">
      <c r="B15" s="187" t="s">
        <v>282</v>
      </c>
      <c r="C15" s="212"/>
      <c r="D15" s="7">
        <v>2021</v>
      </c>
      <c r="E15" s="33"/>
      <c r="F15" s="7"/>
      <c r="G15" s="7">
        <v>99</v>
      </c>
      <c r="H15" s="24">
        <v>303</v>
      </c>
      <c r="I15" s="7"/>
      <c r="J15" s="24"/>
      <c r="K15" s="7"/>
      <c r="L15" s="24"/>
      <c r="M15" t="s">
        <v>362</v>
      </c>
    </row>
    <row r="16" spans="2:13" ht="15" customHeight="1" x14ac:dyDescent="0.25">
      <c r="B16" s="187" t="s">
        <v>282</v>
      </c>
      <c r="C16" s="212"/>
      <c r="D16" s="7">
        <v>2022</v>
      </c>
      <c r="E16" s="33"/>
      <c r="F16" s="7"/>
      <c r="G16" s="7">
        <v>175</v>
      </c>
      <c r="H16" s="24">
        <v>612</v>
      </c>
      <c r="I16" s="7"/>
      <c r="J16" s="24"/>
      <c r="K16" s="7"/>
      <c r="L16" s="24"/>
      <c r="M16" t="s">
        <v>361</v>
      </c>
    </row>
    <row r="17" spans="2:12" ht="15" customHeight="1" x14ac:dyDescent="0.25">
      <c r="B17" s="212"/>
      <c r="C17" s="212"/>
      <c r="D17" s="7"/>
      <c r="E17" s="33"/>
      <c r="F17" s="7"/>
      <c r="G17" s="7"/>
      <c r="H17" s="24"/>
      <c r="I17" s="7"/>
      <c r="J17" s="24"/>
      <c r="K17" s="7"/>
      <c r="L17" s="24"/>
    </row>
    <row r="18" spans="2:12" ht="15" customHeight="1" x14ac:dyDescent="0.25">
      <c r="B18" s="212"/>
      <c r="C18" s="212"/>
      <c r="D18" s="7"/>
      <c r="E18" s="33"/>
      <c r="F18" s="7"/>
      <c r="G18" s="7"/>
      <c r="H18" s="24"/>
      <c r="I18" s="7"/>
      <c r="J18" s="24"/>
      <c r="K18" s="7"/>
      <c r="L18" s="24"/>
    </row>
    <row r="19" spans="2:12" ht="15" customHeight="1" x14ac:dyDescent="0.25">
      <c r="B19" s="212"/>
      <c r="C19" s="212"/>
      <c r="D19" s="7"/>
      <c r="E19" s="33"/>
      <c r="F19" s="7"/>
      <c r="G19" s="7"/>
      <c r="H19" s="24"/>
      <c r="I19" s="7"/>
      <c r="J19" s="24"/>
      <c r="K19" s="7"/>
      <c r="L19" s="24"/>
    </row>
    <row r="20" spans="2:12" ht="15" customHeight="1" x14ac:dyDescent="0.25">
      <c r="B20" s="212"/>
      <c r="C20" s="212"/>
      <c r="D20" s="7"/>
      <c r="E20" s="33"/>
      <c r="F20" s="7"/>
      <c r="G20" s="7"/>
      <c r="H20" s="24"/>
      <c r="I20" s="7"/>
      <c r="J20" s="24"/>
      <c r="K20" s="7"/>
      <c r="L20" s="24"/>
    </row>
    <row r="21" spans="2:12" ht="15" customHeight="1" x14ac:dyDescent="0.25">
      <c r="B21" s="212"/>
      <c r="C21" s="212"/>
      <c r="D21" s="7"/>
      <c r="E21" s="33"/>
      <c r="F21" s="7"/>
      <c r="G21" s="7"/>
      <c r="H21" s="24"/>
      <c r="I21" s="7"/>
      <c r="J21" s="24"/>
      <c r="K21" s="7"/>
      <c r="L21" s="24"/>
    </row>
    <row r="22" spans="2:12" ht="15" customHeight="1" x14ac:dyDescent="0.25">
      <c r="B22" s="212"/>
      <c r="C22" s="212"/>
      <c r="D22" s="7"/>
      <c r="E22" s="33"/>
      <c r="F22" s="7"/>
      <c r="G22" s="7"/>
      <c r="H22" s="24"/>
      <c r="I22" s="7"/>
      <c r="J22" s="24"/>
      <c r="K22" s="7"/>
      <c r="L22" s="24"/>
    </row>
    <row r="23" spans="2:12" ht="15" customHeight="1" x14ac:dyDescent="0.25">
      <c r="B23" s="212"/>
      <c r="C23" s="212"/>
      <c r="D23" s="7"/>
      <c r="E23" s="33"/>
      <c r="F23" s="7"/>
      <c r="G23" s="7"/>
      <c r="H23" s="24"/>
      <c r="I23" s="7"/>
      <c r="J23" s="24"/>
      <c r="K23" s="7"/>
      <c r="L23" s="24"/>
    </row>
    <row r="24" spans="2:12" ht="15" customHeight="1" x14ac:dyDescent="0.25">
      <c r="B24" s="212"/>
      <c r="C24" s="212"/>
      <c r="D24" s="7"/>
      <c r="E24" s="33"/>
      <c r="F24" s="7"/>
      <c r="G24" s="7"/>
      <c r="H24" s="24"/>
      <c r="I24" s="7"/>
      <c r="J24" s="24"/>
      <c r="K24" s="7"/>
      <c r="L24" s="24"/>
    </row>
    <row r="25" spans="2:12" ht="15" customHeight="1" x14ac:dyDescent="0.25">
      <c r="B25" s="212"/>
      <c r="C25" s="212"/>
      <c r="D25" s="7"/>
      <c r="E25" s="33"/>
      <c r="F25" s="7"/>
      <c r="G25" s="7"/>
      <c r="H25" s="24"/>
      <c r="I25" s="7"/>
      <c r="J25" s="24"/>
      <c r="K25" s="7"/>
      <c r="L25" s="24"/>
    </row>
    <row r="26" spans="2:12" ht="15" customHeight="1" x14ac:dyDescent="0.25">
      <c r="B26" s="212"/>
      <c r="C26" s="212"/>
      <c r="D26" s="7"/>
      <c r="E26" s="33"/>
      <c r="F26" s="7"/>
      <c r="G26" s="7"/>
      <c r="H26" s="24"/>
      <c r="I26" s="7"/>
      <c r="J26" s="24"/>
      <c r="K26" s="7"/>
      <c r="L26" s="24"/>
    </row>
    <row r="27" spans="2:12" ht="15" customHeight="1" x14ac:dyDescent="0.25">
      <c r="B27" s="212"/>
      <c r="C27" s="212"/>
      <c r="D27" s="7"/>
      <c r="E27" s="33"/>
      <c r="F27" s="7"/>
      <c r="G27" s="7"/>
      <c r="H27" s="24"/>
      <c r="I27" s="7"/>
      <c r="J27" s="24"/>
      <c r="K27" s="7"/>
      <c r="L27" s="24"/>
    </row>
    <row r="28" spans="2:12" ht="15" customHeight="1" x14ac:dyDescent="0.25">
      <c r="B28" s="212"/>
      <c r="C28" s="212"/>
      <c r="D28" s="7"/>
      <c r="E28" s="33"/>
      <c r="F28" s="7"/>
      <c r="G28" s="7"/>
      <c r="H28" s="24"/>
      <c r="I28" s="7"/>
      <c r="J28" s="24"/>
      <c r="K28" s="7"/>
      <c r="L28" s="24"/>
    </row>
    <row r="29" spans="2:12" ht="15" customHeight="1" x14ac:dyDescent="0.25">
      <c r="B29" s="212"/>
      <c r="C29" s="212"/>
      <c r="D29" s="7"/>
      <c r="E29" s="33"/>
      <c r="F29" s="7"/>
      <c r="G29" s="7"/>
      <c r="H29" s="24"/>
      <c r="I29" s="7"/>
      <c r="J29" s="24"/>
      <c r="K29" s="7"/>
      <c r="L29" s="24"/>
    </row>
    <row r="30" spans="2:12" ht="15" customHeight="1" x14ac:dyDescent="0.25">
      <c r="B30" s="212"/>
      <c r="C30" s="212"/>
      <c r="D30" s="7"/>
      <c r="E30" s="33"/>
      <c r="F30" s="7"/>
      <c r="G30" s="7"/>
      <c r="H30" s="24"/>
      <c r="I30" s="7"/>
      <c r="J30" s="24"/>
      <c r="K30" s="7"/>
      <c r="L30" s="24"/>
    </row>
    <row r="31" spans="2:12" ht="15" customHeight="1" x14ac:dyDescent="0.25">
      <c r="B31" s="212"/>
      <c r="C31" s="212"/>
      <c r="D31" s="7"/>
      <c r="E31" s="33"/>
      <c r="F31" s="7"/>
      <c r="G31" s="7"/>
      <c r="H31" s="24"/>
      <c r="I31" s="7"/>
      <c r="J31" s="24"/>
      <c r="K31" s="7"/>
      <c r="L31" s="24"/>
    </row>
    <row r="32" spans="2:12" ht="15" customHeight="1" x14ac:dyDescent="0.25">
      <c r="B32" s="212"/>
      <c r="C32" s="212"/>
      <c r="D32" s="7"/>
      <c r="E32" s="33"/>
      <c r="F32" s="7"/>
      <c r="G32" s="7"/>
      <c r="H32" s="24"/>
      <c r="I32" s="7"/>
      <c r="J32" s="24"/>
      <c r="K32" s="7"/>
      <c r="L32" s="24"/>
    </row>
    <row r="33" spans="2:12" ht="15" customHeight="1" x14ac:dyDescent="0.25">
      <c r="B33" s="212"/>
      <c r="C33" s="212"/>
      <c r="D33" s="7"/>
      <c r="E33" s="33"/>
      <c r="F33" s="7"/>
      <c r="G33" s="7"/>
      <c r="H33" s="24"/>
      <c r="I33" s="7"/>
      <c r="J33" s="24"/>
      <c r="K33" s="7"/>
      <c r="L33" s="24"/>
    </row>
    <row r="34" spans="2:12" ht="15" customHeight="1" x14ac:dyDescent="0.25">
      <c r="B34" s="212"/>
      <c r="C34" s="212"/>
      <c r="D34" s="7"/>
      <c r="E34" s="33"/>
      <c r="F34" s="7"/>
      <c r="G34" s="7"/>
      <c r="H34" s="24"/>
      <c r="I34" s="7"/>
      <c r="J34" s="24"/>
      <c r="K34" s="7"/>
      <c r="L34" s="24"/>
    </row>
    <row r="35" spans="2:12" ht="15" customHeight="1" x14ac:dyDescent="0.25">
      <c r="B35" s="212"/>
      <c r="C35" s="212"/>
      <c r="D35" s="7"/>
      <c r="E35" s="33"/>
      <c r="F35" s="7"/>
      <c r="G35" s="7"/>
      <c r="H35" s="24"/>
      <c r="I35" s="7"/>
      <c r="J35" s="24"/>
      <c r="K35" s="7"/>
      <c r="L35" s="24"/>
    </row>
    <row r="36" spans="2:12" ht="15" customHeight="1" x14ac:dyDescent="0.25">
      <c r="B36" s="212"/>
      <c r="C36" s="212"/>
      <c r="D36" s="7"/>
      <c r="E36" s="33"/>
      <c r="F36" s="7"/>
      <c r="G36" s="7"/>
      <c r="H36" s="24"/>
      <c r="I36" s="7"/>
      <c r="J36" s="24"/>
      <c r="K36" s="7"/>
      <c r="L36" s="24"/>
    </row>
    <row r="37" spans="2:12" ht="15" customHeight="1" x14ac:dyDescent="0.25">
      <c r="B37" s="212"/>
      <c r="C37" s="212"/>
      <c r="D37" s="7"/>
      <c r="E37" s="33"/>
      <c r="F37" s="7"/>
      <c r="G37" s="7"/>
      <c r="H37" s="24"/>
      <c r="I37" s="7"/>
      <c r="J37" s="24"/>
      <c r="K37" s="7"/>
      <c r="L37" s="24"/>
    </row>
    <row r="38" spans="2:12" ht="15" customHeight="1" x14ac:dyDescent="0.25">
      <c r="B38" s="212"/>
      <c r="C38" s="212"/>
      <c r="D38" s="7"/>
      <c r="E38" s="33"/>
      <c r="F38" s="7"/>
      <c r="G38" s="7"/>
      <c r="H38" s="24"/>
      <c r="I38" s="7"/>
      <c r="J38" s="24"/>
      <c r="K38" s="7"/>
      <c r="L38" s="24"/>
    </row>
    <row r="39" spans="2:12" ht="15" customHeight="1" x14ac:dyDescent="0.25">
      <c r="B39" s="212"/>
      <c r="C39" s="212"/>
      <c r="D39" s="7"/>
      <c r="E39" s="33"/>
      <c r="F39" s="7"/>
      <c r="G39" s="7"/>
      <c r="H39" s="24"/>
      <c r="I39" s="7"/>
      <c r="J39" s="24"/>
      <c r="K39" s="7"/>
      <c r="L39" s="24"/>
    </row>
    <row r="40" spans="2:12" ht="15" customHeight="1" x14ac:dyDescent="0.25">
      <c r="B40" s="212"/>
      <c r="C40" s="212"/>
      <c r="D40" s="7"/>
      <c r="E40" s="33"/>
      <c r="F40" s="7"/>
      <c r="G40" s="7"/>
      <c r="H40" s="24"/>
      <c r="I40" s="7"/>
      <c r="J40" s="24"/>
      <c r="K40" s="7"/>
      <c r="L40" s="24"/>
    </row>
    <row r="41" spans="2:12" ht="15" customHeight="1" x14ac:dyDescent="0.25">
      <c r="B41" s="212"/>
      <c r="C41" s="212"/>
      <c r="D41" s="7"/>
      <c r="E41" s="33"/>
      <c r="F41" s="7"/>
      <c r="G41" s="7"/>
      <c r="H41" s="24"/>
      <c r="I41" s="7"/>
      <c r="J41" s="24"/>
      <c r="K41" s="7"/>
      <c r="L41" s="24"/>
    </row>
    <row r="42" spans="2:12" ht="15" customHeight="1" x14ac:dyDescent="0.25">
      <c r="B42" s="212"/>
      <c r="C42" s="212"/>
      <c r="D42" s="7"/>
      <c r="E42" s="33"/>
      <c r="F42" s="7"/>
      <c r="G42" s="7"/>
      <c r="H42" s="24"/>
      <c r="I42" s="7"/>
      <c r="J42" s="24"/>
      <c r="K42" s="7"/>
      <c r="L42" s="24"/>
    </row>
    <row r="43" spans="2:12" ht="15" customHeight="1" x14ac:dyDescent="0.25">
      <c r="B43" s="212"/>
      <c r="C43" s="212"/>
      <c r="D43" s="7"/>
      <c r="E43" s="33"/>
      <c r="F43" s="7"/>
      <c r="G43" s="7"/>
      <c r="H43" s="24"/>
      <c r="I43" s="7"/>
      <c r="J43" s="24"/>
      <c r="K43" s="7"/>
      <c r="L43" s="24"/>
    </row>
    <row r="44" spans="2:12" ht="15" customHeight="1" x14ac:dyDescent="0.25">
      <c r="B44" s="212"/>
      <c r="C44" s="212"/>
      <c r="D44" s="7"/>
      <c r="E44" s="33"/>
      <c r="F44" s="7"/>
      <c r="G44" s="7"/>
      <c r="H44" s="24"/>
      <c r="I44" s="7"/>
      <c r="J44" s="24"/>
      <c r="K44" s="7"/>
      <c r="L44" s="24"/>
    </row>
    <row r="45" spans="2:12" ht="15" customHeight="1" x14ac:dyDescent="0.25">
      <c r="B45" s="212"/>
      <c r="C45" s="212"/>
      <c r="D45" s="7"/>
      <c r="E45" s="33"/>
      <c r="F45" s="7"/>
      <c r="G45" s="7"/>
      <c r="H45" s="24"/>
      <c r="I45" s="7"/>
      <c r="J45" s="24"/>
      <c r="K45" s="7"/>
      <c r="L45" s="24"/>
    </row>
    <row r="46" spans="2:12" ht="15" customHeight="1" x14ac:dyDescent="0.25">
      <c r="B46" s="212"/>
      <c r="C46" s="212"/>
      <c r="D46" s="7"/>
      <c r="E46" s="33"/>
      <c r="F46" s="7"/>
      <c r="G46" s="7"/>
      <c r="H46" s="24"/>
      <c r="I46" s="7"/>
      <c r="J46" s="24"/>
      <c r="K46" s="7"/>
      <c r="L46" s="24"/>
    </row>
    <row r="47" spans="2:12" ht="15" customHeight="1" x14ac:dyDescent="0.25">
      <c r="B47" s="212"/>
      <c r="C47" s="212"/>
      <c r="D47" s="7"/>
      <c r="E47" s="33"/>
      <c r="F47" s="7"/>
      <c r="G47" s="7"/>
      <c r="H47" s="24"/>
      <c r="I47" s="7"/>
      <c r="J47" s="24"/>
      <c r="K47" s="7"/>
      <c r="L47" s="24"/>
    </row>
    <row r="48" spans="2:12" ht="15" customHeight="1" x14ac:dyDescent="0.25">
      <c r="B48" s="212"/>
      <c r="C48" s="212"/>
      <c r="D48" s="7"/>
      <c r="E48" s="33"/>
      <c r="F48" s="7"/>
      <c r="G48" s="7"/>
      <c r="H48" s="24"/>
      <c r="I48" s="7"/>
      <c r="J48" s="24"/>
      <c r="K48" s="7"/>
      <c r="L48" s="24"/>
    </row>
    <row r="49" spans="2:12" ht="15" customHeight="1" x14ac:dyDescent="0.25">
      <c r="B49" s="212"/>
      <c r="C49" s="212"/>
      <c r="D49" s="7"/>
      <c r="E49" s="33"/>
      <c r="F49" s="7"/>
      <c r="G49" s="7"/>
      <c r="H49" s="24"/>
      <c r="I49" s="7"/>
      <c r="J49" s="24"/>
      <c r="K49" s="7"/>
      <c r="L49" s="24"/>
    </row>
    <row r="50" spans="2:12" ht="15" customHeight="1" x14ac:dyDescent="0.25">
      <c r="B50" s="212"/>
      <c r="C50" s="212"/>
      <c r="D50" s="7"/>
      <c r="E50" s="33"/>
      <c r="F50" s="7"/>
      <c r="G50" s="7"/>
      <c r="H50" s="24"/>
      <c r="I50" s="7"/>
      <c r="J50" s="24"/>
      <c r="K50" s="7"/>
      <c r="L50" s="24"/>
    </row>
    <row r="51" spans="2:12" ht="15" customHeight="1" x14ac:dyDescent="0.25">
      <c r="B51" s="212"/>
      <c r="C51" s="212"/>
      <c r="D51" s="7"/>
      <c r="E51" s="33"/>
      <c r="F51" s="7"/>
      <c r="G51" s="7"/>
      <c r="H51" s="24"/>
      <c r="I51" s="7"/>
      <c r="J51" s="24"/>
      <c r="K51" s="7"/>
      <c r="L51" s="24"/>
    </row>
    <row r="52" spans="2:12" ht="15" customHeight="1" x14ac:dyDescent="0.25">
      <c r="B52" s="212"/>
      <c r="C52" s="212"/>
      <c r="D52" s="7"/>
      <c r="E52" s="33"/>
      <c r="F52" s="7"/>
      <c r="G52" s="7"/>
      <c r="H52" s="24"/>
      <c r="I52" s="7"/>
      <c r="J52" s="24"/>
      <c r="K52" s="7"/>
      <c r="L52" s="24"/>
    </row>
    <row r="53" spans="2:12" ht="15" customHeight="1" x14ac:dyDescent="0.25">
      <c r="B53" s="212"/>
      <c r="C53" s="212"/>
      <c r="D53" s="7"/>
      <c r="E53" s="33"/>
      <c r="F53" s="7"/>
      <c r="G53" s="7"/>
      <c r="H53" s="24"/>
      <c r="I53" s="7"/>
      <c r="J53" s="24"/>
      <c r="K53" s="7"/>
      <c r="L53" s="24"/>
    </row>
    <row r="54" spans="2:12" ht="15" customHeight="1" x14ac:dyDescent="0.25">
      <c r="B54" s="212"/>
      <c r="E54" s="33"/>
      <c r="F54" s="7"/>
      <c r="G54" s="7"/>
      <c r="H54" s="24"/>
      <c r="I54" s="7"/>
      <c r="J54" s="24"/>
      <c r="K54" s="7"/>
      <c r="L54" s="24"/>
    </row>
    <row r="55" spans="2:12" ht="15" customHeight="1" x14ac:dyDescent="0.25">
      <c r="B55" s="212"/>
      <c r="C55" s="212"/>
      <c r="D55" s="7"/>
      <c r="E55" s="33"/>
      <c r="F55" s="7"/>
      <c r="G55" s="7"/>
      <c r="H55" s="24"/>
      <c r="I55" s="7"/>
      <c r="J55" s="24"/>
      <c r="K55" s="7"/>
      <c r="L55" s="24"/>
    </row>
    <row r="56" spans="2:12" ht="15" customHeight="1" x14ac:dyDescent="0.25">
      <c r="B56" s="212"/>
      <c r="C56" s="212"/>
      <c r="D56" s="7"/>
      <c r="E56" s="33"/>
      <c r="F56" s="7"/>
      <c r="G56" s="7"/>
      <c r="H56" s="24"/>
      <c r="I56" s="7"/>
      <c r="J56" s="24"/>
      <c r="K56" s="7"/>
      <c r="L56" s="24"/>
    </row>
    <row r="57" spans="2:12" ht="15" customHeight="1" x14ac:dyDescent="0.25">
      <c r="B57" s="212"/>
      <c r="C57" s="212"/>
      <c r="D57" s="7"/>
      <c r="E57" s="33"/>
      <c r="F57" s="7"/>
      <c r="G57" s="7"/>
      <c r="H57" s="24"/>
      <c r="I57" s="7"/>
      <c r="J57" s="24"/>
      <c r="K57" s="7"/>
      <c r="L57" s="24"/>
    </row>
    <row r="58" spans="2:12" ht="15" customHeight="1" x14ac:dyDescent="0.25">
      <c r="B58" s="212"/>
      <c r="C58" s="212"/>
      <c r="D58" s="7"/>
      <c r="E58" s="33"/>
      <c r="F58" s="7"/>
      <c r="G58" s="7"/>
      <c r="H58" s="24"/>
      <c r="I58" s="7"/>
      <c r="J58" s="24"/>
      <c r="K58" s="7"/>
      <c r="L58" s="24"/>
    </row>
    <row r="59" spans="2:12" ht="15" customHeight="1" x14ac:dyDescent="0.25">
      <c r="B59" s="212"/>
      <c r="C59" s="212"/>
      <c r="D59" s="7"/>
      <c r="E59" s="33"/>
      <c r="F59" s="7"/>
      <c r="G59" s="7"/>
      <c r="H59" s="24"/>
      <c r="I59" s="7"/>
      <c r="J59" s="24"/>
      <c r="K59" s="7"/>
      <c r="L59" s="24"/>
    </row>
    <row r="60" spans="2:12" ht="15" customHeight="1" x14ac:dyDescent="0.25">
      <c r="B60" s="212"/>
      <c r="C60" s="212"/>
      <c r="D60" s="7"/>
      <c r="E60" s="33"/>
      <c r="F60" s="7"/>
      <c r="G60" s="7"/>
      <c r="H60" s="24"/>
      <c r="I60" s="7"/>
      <c r="J60" s="24"/>
      <c r="K60" s="7"/>
      <c r="L60" s="24"/>
    </row>
    <row r="61" spans="2:12" ht="15" customHeight="1" x14ac:dyDescent="0.25">
      <c r="B61" s="212"/>
      <c r="C61" s="212"/>
      <c r="D61" s="7"/>
      <c r="E61" s="33"/>
      <c r="F61" s="7"/>
      <c r="G61" s="7"/>
      <c r="H61" s="24"/>
      <c r="I61" s="7"/>
      <c r="J61" s="24"/>
      <c r="K61" s="7"/>
      <c r="L61" s="24"/>
    </row>
    <row r="62" spans="2:12" ht="15" customHeight="1" x14ac:dyDescent="0.25">
      <c r="B62" s="212"/>
      <c r="C62" s="212"/>
      <c r="D62" s="7"/>
      <c r="E62" s="33"/>
      <c r="F62" s="7"/>
      <c r="G62" s="7"/>
      <c r="H62" s="24"/>
      <c r="I62" s="7"/>
      <c r="J62" s="24"/>
      <c r="K62" s="7"/>
      <c r="L62" s="24"/>
    </row>
    <row r="63" spans="2:12" ht="15" customHeight="1" x14ac:dyDescent="0.25">
      <c r="B63" s="212"/>
      <c r="C63" s="212"/>
      <c r="D63" s="7"/>
      <c r="E63" s="33"/>
      <c r="F63" s="7"/>
      <c r="G63" s="7"/>
      <c r="H63" s="24"/>
      <c r="I63" s="7"/>
      <c r="J63" s="24"/>
      <c r="K63" s="7"/>
      <c r="L63" s="24"/>
    </row>
    <row r="64" spans="2:12" ht="15" customHeight="1" x14ac:dyDescent="0.25">
      <c r="B64" s="212"/>
      <c r="C64" s="212"/>
      <c r="D64" s="7"/>
      <c r="E64" s="33"/>
      <c r="F64" s="7"/>
      <c r="G64" s="7"/>
      <c r="H64" s="24"/>
      <c r="I64" s="7"/>
      <c r="J64" s="24"/>
      <c r="K64" s="7"/>
      <c r="L64" s="24"/>
    </row>
    <row r="65" spans="2:12" ht="15" customHeight="1" x14ac:dyDescent="0.25">
      <c r="B65" s="212"/>
      <c r="C65" s="212"/>
      <c r="D65" s="7"/>
      <c r="E65" s="33"/>
      <c r="F65" s="7"/>
      <c r="G65" s="7"/>
      <c r="H65" s="24"/>
      <c r="I65" s="7"/>
      <c r="J65" s="24"/>
      <c r="K65" s="7"/>
      <c r="L65" s="24"/>
    </row>
    <row r="66" spans="2:12" ht="15" customHeight="1" x14ac:dyDescent="0.25">
      <c r="B66" s="212"/>
      <c r="C66" s="212"/>
      <c r="D66" s="7"/>
      <c r="E66" s="33"/>
      <c r="F66" s="7"/>
      <c r="G66" s="7"/>
      <c r="H66" s="24"/>
      <c r="I66" s="7"/>
      <c r="J66" s="24"/>
      <c r="K66" s="7"/>
      <c r="L66" s="24"/>
    </row>
    <row r="67" spans="2:12" ht="15" customHeight="1" x14ac:dyDescent="0.25">
      <c r="B67" s="212"/>
      <c r="C67" s="212"/>
      <c r="D67" s="7"/>
      <c r="E67" s="33"/>
      <c r="F67" s="7"/>
      <c r="G67" s="7"/>
      <c r="H67" s="24"/>
      <c r="I67" s="7"/>
      <c r="J67" s="24"/>
      <c r="K67" s="7"/>
      <c r="L67" s="24"/>
    </row>
    <row r="68" spans="2:12" ht="15" customHeight="1" x14ac:dyDescent="0.25">
      <c r="B68" s="212"/>
      <c r="C68" s="212"/>
      <c r="D68" s="7"/>
      <c r="E68" s="33"/>
      <c r="F68" s="7"/>
      <c r="G68" s="7"/>
      <c r="H68" s="24"/>
      <c r="I68" s="7"/>
      <c r="J68" s="24"/>
      <c r="K68" s="7"/>
      <c r="L68" s="24"/>
    </row>
    <row r="69" spans="2:12" ht="15" customHeight="1" x14ac:dyDescent="0.25">
      <c r="B69" s="212"/>
      <c r="C69" s="212"/>
      <c r="D69" s="7"/>
      <c r="E69" s="33"/>
      <c r="F69" s="7"/>
      <c r="G69" s="7"/>
      <c r="H69" s="24"/>
      <c r="I69" s="7"/>
      <c r="J69" s="24"/>
      <c r="K69" s="7"/>
      <c r="L69" s="24"/>
    </row>
    <row r="70" spans="2:12" ht="15" customHeight="1" x14ac:dyDescent="0.25">
      <c r="B70" s="212"/>
      <c r="C70" s="212"/>
      <c r="D70" s="7"/>
      <c r="E70" s="33"/>
      <c r="F70" s="7"/>
      <c r="G70" s="7"/>
      <c r="H70" s="24"/>
      <c r="I70" s="7"/>
      <c r="J70" s="24"/>
      <c r="K70" s="7"/>
      <c r="L70" s="24"/>
    </row>
    <row r="71" spans="2:12" ht="15" customHeight="1" x14ac:dyDescent="0.25">
      <c r="B71" s="212"/>
      <c r="C71" s="212"/>
      <c r="D71" s="7"/>
      <c r="E71" s="33"/>
      <c r="F71" s="7"/>
      <c r="G71" s="7"/>
      <c r="H71" s="96"/>
      <c r="I71" s="7"/>
      <c r="J71" s="24"/>
      <c r="K71" s="7"/>
      <c r="L71" s="24"/>
    </row>
    <row r="72" spans="2:12" ht="15" customHeight="1" x14ac:dyDescent="0.25">
      <c r="B72" s="212"/>
      <c r="C72" s="212"/>
      <c r="D72" s="7"/>
      <c r="E72" s="33"/>
      <c r="F72" s="130"/>
      <c r="G72" s="131"/>
      <c r="H72" s="24"/>
      <c r="I72" s="7"/>
      <c r="J72" s="24"/>
      <c r="K72" s="7"/>
      <c r="L72" s="24"/>
    </row>
    <row r="73" spans="2:12" ht="15" customHeight="1" x14ac:dyDescent="0.25">
      <c r="B73" s="212"/>
      <c r="C73" s="212"/>
      <c r="D73" s="7"/>
      <c r="E73" s="33"/>
      <c r="F73" s="7"/>
      <c r="G73" s="7"/>
      <c r="H73" s="96"/>
      <c r="I73" s="7"/>
      <c r="J73" s="24"/>
      <c r="K73" s="7"/>
      <c r="L73" s="24"/>
    </row>
    <row r="74" spans="2:12" ht="15" customHeight="1" x14ac:dyDescent="0.25">
      <c r="B74" s="212"/>
      <c r="C74" s="212"/>
      <c r="D74" s="7"/>
      <c r="E74" s="33"/>
      <c r="F74" s="130"/>
      <c r="G74" s="131"/>
      <c r="H74" s="96"/>
      <c r="I74" s="7"/>
      <c r="J74" s="24"/>
      <c r="K74" s="7"/>
      <c r="L74" s="24"/>
    </row>
    <row r="75" spans="2:12" ht="15" customHeight="1" x14ac:dyDescent="0.25">
      <c r="B75" s="212"/>
      <c r="C75" s="212"/>
      <c r="D75" s="7"/>
      <c r="E75" s="33"/>
      <c r="F75" s="130"/>
      <c r="G75" s="131"/>
      <c r="H75" s="24"/>
      <c r="I75" s="7"/>
      <c r="J75" s="24"/>
      <c r="K75" s="7"/>
      <c r="L75" s="24"/>
    </row>
    <row r="76" spans="2:12" ht="15" customHeight="1" x14ac:dyDescent="0.25">
      <c r="B76" s="212"/>
      <c r="C76" s="212"/>
      <c r="D76" s="7"/>
      <c r="E76" s="33"/>
      <c r="F76" s="7"/>
      <c r="G76" s="7"/>
      <c r="H76" s="24"/>
      <c r="I76" s="7"/>
      <c r="J76" s="24"/>
      <c r="K76" s="7"/>
      <c r="L76" s="24"/>
    </row>
    <row r="77" spans="2:12" ht="15" customHeight="1" x14ac:dyDescent="0.25">
      <c r="B77" s="212"/>
      <c r="C77" s="212"/>
      <c r="D77" s="7"/>
      <c r="E77" s="33"/>
      <c r="F77" s="7"/>
      <c r="G77" s="7"/>
      <c r="H77" s="96"/>
      <c r="I77" s="7"/>
      <c r="J77" s="24"/>
      <c r="K77" s="7"/>
      <c r="L77" s="24"/>
    </row>
    <row r="78" spans="2:12" ht="15" customHeight="1" x14ac:dyDescent="0.25">
      <c r="B78" s="212"/>
      <c r="C78" s="212"/>
      <c r="D78" s="7"/>
      <c r="E78" s="33"/>
      <c r="F78" s="130"/>
      <c r="G78" s="131"/>
      <c r="H78" s="24"/>
      <c r="I78" s="7"/>
      <c r="J78" s="24"/>
      <c r="K78" s="7"/>
      <c r="L78" s="24"/>
    </row>
    <row r="79" spans="2:12" ht="15" customHeight="1" x14ac:dyDescent="0.25">
      <c r="B79" s="212"/>
      <c r="C79" s="212"/>
      <c r="D79" s="7"/>
      <c r="E79" s="33"/>
      <c r="F79" s="7"/>
      <c r="G79" s="7"/>
      <c r="H79" s="96"/>
      <c r="I79" s="7"/>
      <c r="J79" s="24"/>
      <c r="K79" s="7"/>
      <c r="L79" s="24"/>
    </row>
    <row r="80" spans="2:12" ht="15" customHeight="1" x14ac:dyDescent="0.25">
      <c r="B80" s="212"/>
      <c r="C80" s="212"/>
      <c r="D80" s="7"/>
      <c r="E80" s="33"/>
      <c r="F80" s="130"/>
      <c r="G80" s="131"/>
      <c r="H80" s="24"/>
      <c r="I80" s="7"/>
      <c r="J80" s="24"/>
      <c r="K80" s="7"/>
      <c r="L80" s="24"/>
    </row>
    <row r="81" spans="2:12" ht="15" customHeight="1" x14ac:dyDescent="0.25">
      <c r="B81" s="212"/>
      <c r="C81" s="212"/>
      <c r="D81" s="7"/>
      <c r="E81" s="33"/>
      <c r="F81" s="7"/>
      <c r="G81" s="7"/>
      <c r="H81" s="24"/>
      <c r="I81" s="7"/>
      <c r="J81" s="24"/>
      <c r="K81" s="7"/>
      <c r="L81" s="24"/>
    </row>
    <row r="82" spans="2:12" ht="15" customHeight="1" x14ac:dyDescent="0.25">
      <c r="B82" s="212"/>
      <c r="C82" s="212"/>
      <c r="D82" s="7"/>
      <c r="E82" s="33"/>
      <c r="F82" s="7"/>
      <c r="G82" s="7"/>
      <c r="H82" s="96"/>
      <c r="I82" s="7"/>
      <c r="J82" s="24"/>
      <c r="K82" s="7"/>
      <c r="L82" s="24"/>
    </row>
    <row r="83" spans="2:12" ht="15" customHeight="1" x14ac:dyDescent="0.25">
      <c r="B83" s="212"/>
      <c r="C83" s="212"/>
      <c r="D83" s="7"/>
      <c r="E83" s="33"/>
      <c r="F83" s="130"/>
      <c r="G83" s="131"/>
      <c r="H83" s="96"/>
      <c r="I83" s="7"/>
      <c r="J83" s="24"/>
      <c r="K83" s="7"/>
      <c r="L83" s="24"/>
    </row>
    <row r="84" spans="2:12" ht="15" customHeight="1" x14ac:dyDescent="0.25">
      <c r="B84" s="212"/>
      <c r="C84" s="212"/>
      <c r="D84" s="7"/>
      <c r="E84" s="33"/>
      <c r="F84" s="130"/>
      <c r="G84" s="131"/>
      <c r="H84" s="24"/>
      <c r="I84" s="7"/>
      <c r="J84" s="24"/>
      <c r="K84" s="7"/>
      <c r="L84" s="24"/>
    </row>
    <row r="85" spans="2:12" ht="15" customHeight="1" x14ac:dyDescent="0.25">
      <c r="B85" s="212"/>
      <c r="C85" s="212"/>
      <c r="D85" s="7"/>
      <c r="E85" s="33"/>
      <c r="F85" s="7"/>
      <c r="G85" s="7"/>
      <c r="H85" s="24"/>
      <c r="I85" s="7"/>
      <c r="J85" s="24"/>
      <c r="K85" s="7"/>
      <c r="L85" s="24"/>
    </row>
    <row r="86" spans="2:12" ht="15" customHeight="1" x14ac:dyDescent="0.25">
      <c r="B86" s="212"/>
      <c r="C86" s="212"/>
      <c r="D86" s="7"/>
      <c r="E86" s="33"/>
      <c r="F86" s="7"/>
      <c r="G86" s="7"/>
      <c r="H86" s="96"/>
      <c r="I86" s="7"/>
      <c r="J86" s="24"/>
      <c r="K86" s="7"/>
      <c r="L86" s="24"/>
    </row>
    <row r="87" spans="2:12" ht="15" customHeight="1" x14ac:dyDescent="0.25">
      <c r="B87" s="212"/>
      <c r="C87" s="212"/>
      <c r="D87" s="7"/>
      <c r="E87" s="33"/>
      <c r="F87" s="130"/>
      <c r="G87" s="131"/>
      <c r="H87" s="24"/>
      <c r="I87" s="7"/>
      <c r="J87" s="24"/>
      <c r="K87" s="7"/>
      <c r="L87" s="24"/>
    </row>
    <row r="88" spans="2:12" ht="15" customHeight="1" x14ac:dyDescent="0.25">
      <c r="B88" s="212"/>
      <c r="C88" s="212"/>
      <c r="D88" s="7"/>
      <c r="E88" s="33"/>
      <c r="F88" s="7"/>
      <c r="G88" s="7"/>
      <c r="H88" s="24"/>
      <c r="I88" s="7"/>
      <c r="J88" s="24"/>
      <c r="K88" s="7"/>
      <c r="L88" s="24"/>
    </row>
    <row r="89" spans="2:12" ht="15" customHeight="1" x14ac:dyDescent="0.25">
      <c r="B89" s="212"/>
      <c r="C89" s="212"/>
      <c r="D89" s="7"/>
      <c r="E89" s="33"/>
      <c r="F89" s="7"/>
      <c r="G89" s="7"/>
      <c r="H89" s="96"/>
      <c r="I89" s="7"/>
      <c r="J89" s="24"/>
      <c r="K89" s="7"/>
      <c r="L89" s="24"/>
    </row>
    <row r="90" spans="2:12" ht="15" customHeight="1" x14ac:dyDescent="0.25">
      <c r="B90" s="212"/>
      <c r="C90" s="212"/>
      <c r="D90" s="7"/>
      <c r="E90" s="33"/>
      <c r="F90" s="130"/>
      <c r="G90" s="131"/>
      <c r="H90" s="96"/>
      <c r="I90" s="7"/>
      <c r="J90" s="24"/>
      <c r="K90" s="7"/>
      <c r="L90" s="24"/>
    </row>
    <row r="91" spans="2:12" ht="15" customHeight="1" x14ac:dyDescent="0.25">
      <c r="B91" s="212"/>
      <c r="C91" s="212"/>
      <c r="D91" s="7"/>
      <c r="E91" s="33"/>
      <c r="F91" s="130"/>
      <c r="G91" s="131"/>
      <c r="H91" s="96"/>
      <c r="I91" s="7"/>
      <c r="J91" s="24"/>
      <c r="K91" s="7"/>
      <c r="L91" s="24"/>
    </row>
    <row r="92" spans="2:12" ht="15" customHeight="1" x14ac:dyDescent="0.25">
      <c r="B92" s="212"/>
      <c r="C92" s="212"/>
      <c r="D92" s="7"/>
      <c r="E92" s="33"/>
      <c r="F92" s="130"/>
      <c r="G92" s="131"/>
      <c r="H92" s="96"/>
      <c r="I92" s="7"/>
      <c r="J92" s="24"/>
      <c r="K92" s="7"/>
      <c r="L92" s="24"/>
    </row>
    <row r="93" spans="2:12" ht="15" customHeight="1" x14ac:dyDescent="0.25">
      <c r="B93" s="212"/>
      <c r="C93" s="212"/>
      <c r="D93" s="7"/>
      <c r="E93" s="33"/>
      <c r="F93" s="130"/>
      <c r="G93" s="131"/>
      <c r="H93" s="96"/>
      <c r="I93" s="7"/>
      <c r="J93" s="24"/>
      <c r="K93" s="7"/>
      <c r="L93" s="24"/>
    </row>
    <row r="94" spans="2:12" ht="15" customHeight="1" x14ac:dyDescent="0.25">
      <c r="B94" s="212"/>
      <c r="C94" s="212"/>
      <c r="D94" s="7"/>
      <c r="E94" s="33"/>
      <c r="F94" s="130"/>
      <c r="G94" s="131"/>
      <c r="H94" s="24"/>
      <c r="I94" s="7"/>
      <c r="J94" s="24"/>
      <c r="K94" s="7"/>
      <c r="L94" s="24"/>
    </row>
    <row r="95" spans="2:12" ht="15" customHeight="1" x14ac:dyDescent="0.25">
      <c r="B95" s="212"/>
      <c r="C95" s="212"/>
      <c r="D95" s="7"/>
      <c r="E95" s="33"/>
      <c r="F95" s="7"/>
      <c r="G95" s="7"/>
      <c r="H95" s="96"/>
      <c r="I95" s="7"/>
      <c r="J95" s="24"/>
      <c r="K95" s="7"/>
      <c r="L95" s="24"/>
    </row>
    <row r="96" spans="2:12" ht="15" customHeight="1" x14ac:dyDescent="0.25">
      <c r="B96" s="212"/>
      <c r="C96" s="212"/>
      <c r="D96" s="7"/>
      <c r="E96" s="33"/>
      <c r="F96" s="130"/>
      <c r="G96" s="131"/>
      <c r="H96" s="96"/>
      <c r="I96" s="7"/>
      <c r="J96" s="24"/>
      <c r="K96" s="7"/>
      <c r="L96" s="24"/>
    </row>
    <row r="97" spans="2:12" ht="15" customHeight="1" x14ac:dyDescent="0.25">
      <c r="B97" s="212"/>
      <c r="C97" s="212"/>
      <c r="D97" s="7"/>
      <c r="E97" s="33"/>
      <c r="F97" s="130"/>
      <c r="G97" s="131"/>
      <c r="H97" s="24"/>
      <c r="I97" s="7"/>
      <c r="J97" s="24"/>
      <c r="K97" s="7"/>
      <c r="L97" s="24"/>
    </row>
    <row r="98" spans="2:12" ht="15" customHeight="1" x14ac:dyDescent="0.25">
      <c r="B98" s="212"/>
      <c r="C98" s="212"/>
      <c r="D98" s="7"/>
      <c r="E98" s="33"/>
      <c r="F98" s="7"/>
      <c r="G98" s="7"/>
      <c r="H98" s="24"/>
      <c r="I98" s="7"/>
      <c r="J98" s="24"/>
      <c r="K98" s="7"/>
      <c r="L98" s="24"/>
    </row>
    <row r="99" spans="2:12" ht="15" customHeight="1" x14ac:dyDescent="0.25">
      <c r="B99" s="212"/>
      <c r="C99" s="212"/>
      <c r="D99" s="7"/>
      <c r="E99" s="33"/>
      <c r="F99" s="7"/>
      <c r="G99" s="7"/>
      <c r="H99" s="24"/>
      <c r="I99" s="7"/>
      <c r="J99" s="24"/>
      <c r="K99" s="7"/>
      <c r="L99" s="24"/>
    </row>
    <row r="100" spans="2:12" ht="15" customHeight="1" x14ac:dyDescent="0.25">
      <c r="B100" s="212"/>
      <c r="C100" s="212"/>
      <c r="D100" s="7"/>
      <c r="E100" s="33"/>
      <c r="F100" s="7"/>
      <c r="G100" s="7"/>
      <c r="H100" s="24"/>
      <c r="I100" s="7"/>
      <c r="J100" s="24"/>
      <c r="K100" s="7"/>
      <c r="L100" s="24"/>
    </row>
    <row r="101" spans="2:12" ht="15" customHeight="1" x14ac:dyDescent="0.25">
      <c r="B101" s="212"/>
      <c r="C101" s="212"/>
      <c r="D101" s="7"/>
      <c r="E101" s="33"/>
      <c r="F101" s="7"/>
      <c r="G101" s="7"/>
      <c r="H101" s="24"/>
      <c r="I101" s="7"/>
      <c r="J101" s="24"/>
      <c r="K101" s="7"/>
      <c r="L101" s="24"/>
    </row>
    <row r="102" spans="2:12" ht="15" customHeight="1" x14ac:dyDescent="0.25">
      <c r="B102" s="212"/>
      <c r="C102" s="212"/>
      <c r="D102" s="7"/>
      <c r="E102" s="33"/>
      <c r="F102" s="7"/>
      <c r="G102" s="7"/>
      <c r="H102" s="24"/>
      <c r="I102" s="7"/>
      <c r="J102" s="24"/>
      <c r="K102" s="7"/>
      <c r="L102" s="24"/>
    </row>
    <row r="103" spans="2:12" ht="15" customHeight="1" x14ac:dyDescent="0.25">
      <c r="B103" s="212"/>
      <c r="C103" s="212"/>
      <c r="D103" s="7"/>
      <c r="E103" s="33"/>
      <c r="F103" s="7"/>
      <c r="G103" s="7"/>
      <c r="H103" s="24"/>
      <c r="I103" s="7"/>
      <c r="J103" s="24"/>
      <c r="K103" s="7"/>
      <c r="L103" s="24"/>
    </row>
    <row r="104" spans="2:12" ht="15" customHeight="1" x14ac:dyDescent="0.25">
      <c r="B104" s="212"/>
      <c r="C104" s="212"/>
      <c r="D104" s="7"/>
      <c r="E104" s="33"/>
      <c r="F104" s="7"/>
      <c r="G104" s="7"/>
      <c r="H104" s="24"/>
      <c r="I104" s="7"/>
      <c r="J104" s="24"/>
      <c r="K104" s="7"/>
      <c r="L104" s="24"/>
    </row>
    <row r="105" spans="2:12" ht="15" customHeight="1" x14ac:dyDescent="0.25">
      <c r="B105" s="212"/>
      <c r="C105" s="212"/>
      <c r="D105" s="7"/>
      <c r="E105" s="33"/>
      <c r="F105" s="7"/>
      <c r="G105" s="7"/>
      <c r="H105" s="24"/>
      <c r="I105" s="7"/>
      <c r="J105" s="24"/>
      <c r="K105" s="7"/>
      <c r="L105" s="24"/>
    </row>
    <row r="106" spans="2:12" ht="15" customHeight="1" x14ac:dyDescent="0.25">
      <c r="B106" s="212"/>
      <c r="C106" s="212"/>
      <c r="D106" s="7"/>
      <c r="E106" s="33"/>
      <c r="F106" s="7"/>
      <c r="G106" s="7"/>
      <c r="H106" s="96"/>
      <c r="I106" s="7"/>
      <c r="J106" s="24"/>
      <c r="K106" s="7"/>
      <c r="L106" s="24"/>
    </row>
    <row r="107" spans="2:12" ht="15" customHeight="1" x14ac:dyDescent="0.25">
      <c r="B107" s="212"/>
      <c r="C107" s="212"/>
      <c r="D107" s="7"/>
      <c r="E107" s="33"/>
      <c r="F107" s="130"/>
      <c r="G107" s="131"/>
      <c r="H107" s="96"/>
      <c r="I107" s="7"/>
      <c r="J107" s="24"/>
      <c r="K107" s="7"/>
      <c r="L107" s="24"/>
    </row>
    <row r="108" spans="2:12" ht="15" customHeight="1" x14ac:dyDescent="0.25">
      <c r="B108" s="212"/>
      <c r="C108" s="212"/>
      <c r="D108" s="7"/>
      <c r="E108" s="33"/>
      <c r="F108" s="130"/>
      <c r="G108" s="131"/>
      <c r="H108" s="96"/>
      <c r="I108" s="7"/>
      <c r="J108" s="24"/>
      <c r="K108" s="7"/>
      <c r="L108" s="24"/>
    </row>
    <row r="109" spans="2:12" ht="15" customHeight="1" x14ac:dyDescent="0.25">
      <c r="B109" s="212"/>
      <c r="C109" s="212"/>
      <c r="D109" s="7"/>
      <c r="E109" s="33"/>
      <c r="F109" s="130"/>
      <c r="G109" s="131"/>
      <c r="H109" s="96"/>
      <c r="I109" s="7"/>
      <c r="J109" s="24"/>
      <c r="K109" s="7"/>
      <c r="L109" s="24"/>
    </row>
    <row r="110" spans="2:12" ht="15" customHeight="1" x14ac:dyDescent="0.25">
      <c r="B110" s="212"/>
      <c r="C110" s="212"/>
      <c r="D110" s="7"/>
      <c r="E110" s="33"/>
      <c r="F110" s="130"/>
      <c r="G110" s="131"/>
      <c r="H110" s="96"/>
      <c r="I110" s="7"/>
      <c r="J110" s="24"/>
      <c r="K110" s="7"/>
      <c r="L110" s="24"/>
    </row>
    <row r="111" spans="2:12" ht="15" customHeight="1" x14ac:dyDescent="0.25">
      <c r="B111" s="212"/>
      <c r="C111" s="212"/>
      <c r="D111" s="7"/>
      <c r="E111" s="33"/>
      <c r="F111" s="130"/>
      <c r="G111" s="131"/>
      <c r="H111" s="96"/>
      <c r="I111" s="7"/>
      <c r="J111" s="24"/>
      <c r="K111" s="7"/>
      <c r="L111" s="24"/>
    </row>
    <row r="112" spans="2:12" ht="15" customHeight="1" x14ac:dyDescent="0.25">
      <c r="B112" s="212"/>
      <c r="C112" s="212"/>
      <c r="D112" s="7"/>
      <c r="E112" s="33"/>
      <c r="F112" s="130"/>
      <c r="G112" s="131"/>
      <c r="H112" s="96"/>
      <c r="I112" s="7"/>
      <c r="J112" s="24"/>
      <c r="K112" s="7"/>
      <c r="L112" s="24"/>
    </row>
    <row r="113" spans="2:12" ht="15" customHeight="1" x14ac:dyDescent="0.25">
      <c r="B113" s="212"/>
      <c r="C113" s="212"/>
      <c r="D113" s="7"/>
      <c r="E113" s="33"/>
      <c r="F113" s="130"/>
      <c r="G113" s="131"/>
      <c r="H113" s="96"/>
      <c r="I113" s="7"/>
      <c r="J113" s="24"/>
      <c r="K113" s="7"/>
      <c r="L113" s="24"/>
    </row>
    <row r="114" spans="2:12" ht="15" customHeight="1" x14ac:dyDescent="0.25">
      <c r="B114" s="212"/>
      <c r="C114" s="212"/>
      <c r="D114" s="7"/>
      <c r="E114" s="33"/>
      <c r="F114" s="130"/>
      <c r="G114" s="131"/>
      <c r="H114" s="96"/>
      <c r="I114" s="7"/>
      <c r="J114" s="24"/>
      <c r="K114" s="7"/>
      <c r="L114" s="24"/>
    </row>
    <row r="115" spans="2:12" ht="15" customHeight="1" x14ac:dyDescent="0.25">
      <c r="B115" s="212"/>
      <c r="C115" s="212"/>
      <c r="D115" s="7"/>
      <c r="E115" s="33"/>
      <c r="F115" s="130"/>
      <c r="G115" s="131"/>
      <c r="H115" s="96"/>
      <c r="I115" s="7"/>
      <c r="J115" s="24"/>
      <c r="K115" s="7"/>
      <c r="L115" s="24"/>
    </row>
    <row r="116" spans="2:12" ht="15" customHeight="1" x14ac:dyDescent="0.25">
      <c r="B116" s="212"/>
      <c r="C116" s="212"/>
      <c r="D116" s="7"/>
      <c r="E116" s="33"/>
      <c r="F116" s="130"/>
      <c r="G116" s="131"/>
      <c r="H116" s="96"/>
      <c r="I116" s="7"/>
      <c r="J116" s="24"/>
      <c r="K116" s="7"/>
      <c r="L116" s="24"/>
    </row>
    <row r="117" spans="2:12" ht="15" customHeight="1" x14ac:dyDescent="0.25">
      <c r="B117" s="212"/>
      <c r="C117" s="212"/>
      <c r="D117" s="7"/>
      <c r="E117" s="33"/>
      <c r="F117" s="130"/>
      <c r="G117" s="131"/>
      <c r="H117" s="96"/>
      <c r="I117" s="7"/>
      <c r="J117" s="24"/>
      <c r="K117" s="7"/>
      <c r="L117" s="24"/>
    </row>
    <row r="118" spans="2:12" ht="15" customHeight="1" x14ac:dyDescent="0.25">
      <c r="B118" s="212"/>
      <c r="C118" s="212"/>
      <c r="D118" s="7"/>
      <c r="E118" s="33"/>
      <c r="F118" s="130"/>
      <c r="G118" s="131"/>
      <c r="H118" s="96"/>
      <c r="I118" s="7"/>
      <c r="J118" s="24"/>
      <c r="K118" s="7"/>
      <c r="L118" s="24"/>
    </row>
    <row r="119" spans="2:12" ht="15" customHeight="1" x14ac:dyDescent="0.25">
      <c r="B119" s="212"/>
      <c r="C119" s="212"/>
      <c r="D119" s="7"/>
      <c r="E119" s="33"/>
      <c r="F119" s="130"/>
      <c r="G119" s="131"/>
      <c r="H119" s="96"/>
      <c r="I119" s="7"/>
      <c r="J119" s="24"/>
      <c r="K119" s="7"/>
      <c r="L119" s="24"/>
    </row>
    <row r="120" spans="2:12" ht="15" customHeight="1" x14ac:dyDescent="0.25">
      <c r="B120" s="212"/>
      <c r="C120" s="212"/>
      <c r="D120" s="7"/>
      <c r="E120" s="33"/>
      <c r="F120" s="130"/>
      <c r="G120" s="131"/>
      <c r="H120" s="96"/>
      <c r="I120" s="7"/>
      <c r="J120" s="24"/>
      <c r="K120" s="7"/>
      <c r="L120" s="24"/>
    </row>
    <row r="121" spans="2:12" ht="15" customHeight="1" x14ac:dyDescent="0.25">
      <c r="B121" s="212"/>
      <c r="C121" s="212"/>
      <c r="D121" s="7"/>
      <c r="E121" s="33"/>
      <c r="F121" s="130"/>
      <c r="G121" s="131"/>
      <c r="H121" s="96"/>
      <c r="I121" s="7"/>
      <c r="J121" s="24"/>
      <c r="K121" s="7"/>
      <c r="L121" s="24"/>
    </row>
    <row r="122" spans="2:12" ht="15" customHeight="1" x14ac:dyDescent="0.25">
      <c r="B122" s="212"/>
      <c r="C122" s="212"/>
      <c r="D122" s="7"/>
      <c r="E122" s="33"/>
      <c r="F122" s="130"/>
      <c r="G122" s="131"/>
      <c r="H122" s="96"/>
      <c r="I122" s="7"/>
      <c r="J122" s="24"/>
      <c r="K122" s="7"/>
      <c r="L122" s="24"/>
    </row>
    <row r="123" spans="2:12" ht="15" customHeight="1" x14ac:dyDescent="0.25">
      <c r="B123" s="212"/>
      <c r="C123" s="212"/>
      <c r="D123" s="7"/>
      <c r="E123" s="33"/>
      <c r="F123" s="130"/>
      <c r="G123" s="131"/>
      <c r="H123" s="96"/>
      <c r="I123" s="7"/>
      <c r="J123" s="24"/>
      <c r="K123" s="7"/>
      <c r="L123" s="24"/>
    </row>
    <row r="124" spans="2:12" ht="15" customHeight="1" x14ac:dyDescent="0.25">
      <c r="B124" s="212"/>
      <c r="C124" s="212"/>
      <c r="D124" s="7"/>
      <c r="E124" s="33"/>
      <c r="F124" s="130"/>
      <c r="G124" s="131"/>
      <c r="H124" s="96"/>
      <c r="I124" s="7"/>
      <c r="J124" s="24"/>
      <c r="K124" s="7"/>
      <c r="L124" s="24"/>
    </row>
    <row r="125" spans="2:12" ht="15" customHeight="1" x14ac:dyDescent="0.25">
      <c r="B125" s="212"/>
      <c r="C125" s="212"/>
      <c r="D125" s="7"/>
      <c r="E125" s="33"/>
      <c r="F125" s="130"/>
      <c r="G125" s="131"/>
      <c r="H125" s="96"/>
      <c r="I125" s="7"/>
      <c r="J125" s="24"/>
      <c r="K125" s="7"/>
      <c r="L125" s="24"/>
    </row>
    <row r="126" spans="2:12" ht="15" customHeight="1" x14ac:dyDescent="0.25">
      <c r="B126" s="212"/>
      <c r="C126" s="212"/>
      <c r="D126" s="7"/>
      <c r="E126" s="33"/>
      <c r="F126" s="130"/>
      <c r="G126" s="131"/>
      <c r="H126" s="96"/>
      <c r="I126" s="7"/>
      <c r="J126" s="24"/>
      <c r="K126" s="7"/>
      <c r="L126" s="24"/>
    </row>
    <row r="127" spans="2:12" ht="15" customHeight="1" x14ac:dyDescent="0.25">
      <c r="B127" s="212"/>
      <c r="C127" s="212"/>
      <c r="D127" s="7"/>
      <c r="E127" s="33"/>
      <c r="F127" s="130"/>
      <c r="G127" s="132"/>
      <c r="H127" s="96"/>
      <c r="I127" s="7"/>
      <c r="J127" s="24"/>
      <c r="K127" s="7"/>
      <c r="L127" s="24"/>
    </row>
    <row r="128" spans="2:12" ht="15" customHeight="1" x14ac:dyDescent="0.25">
      <c r="B128" s="212"/>
      <c r="C128" s="212"/>
      <c r="D128" s="7"/>
      <c r="E128" s="33"/>
      <c r="F128" s="130"/>
      <c r="G128" s="132"/>
      <c r="H128" s="96"/>
      <c r="I128" s="7"/>
      <c r="J128" s="24"/>
      <c r="K128" s="7"/>
      <c r="L128" s="24"/>
    </row>
    <row r="129" spans="2:12" ht="15" customHeight="1" x14ac:dyDescent="0.25">
      <c r="B129" s="212"/>
      <c r="C129" s="212"/>
      <c r="D129" s="7"/>
      <c r="E129" s="33"/>
      <c r="F129" s="130"/>
      <c r="G129" s="132"/>
      <c r="H129" s="96"/>
      <c r="I129" s="7"/>
      <c r="J129" s="24"/>
      <c r="K129" s="7"/>
      <c r="L129" s="24"/>
    </row>
    <row r="130" spans="2:12" ht="15" customHeight="1" x14ac:dyDescent="0.25">
      <c r="B130" s="212"/>
      <c r="C130" s="212"/>
      <c r="D130" s="7"/>
      <c r="E130" s="33"/>
      <c r="F130" s="130"/>
      <c r="G130" s="132"/>
      <c r="H130" s="96"/>
      <c r="I130" s="7"/>
      <c r="J130" s="24"/>
      <c r="K130" s="7"/>
      <c r="L130" s="24"/>
    </row>
    <row r="131" spans="2:12" ht="15" customHeight="1" x14ac:dyDescent="0.25">
      <c r="B131" s="212"/>
      <c r="C131" s="212"/>
      <c r="D131" s="7"/>
      <c r="E131" s="33"/>
      <c r="F131" s="130"/>
      <c r="G131" s="132"/>
      <c r="H131" s="96"/>
      <c r="I131" s="7"/>
      <c r="J131" s="24"/>
      <c r="K131" s="7"/>
      <c r="L131" s="24"/>
    </row>
    <row r="132" spans="2:12" ht="15" customHeight="1" x14ac:dyDescent="0.25">
      <c r="B132" s="212"/>
      <c r="C132" s="212"/>
      <c r="D132" s="7"/>
      <c r="E132" s="33"/>
      <c r="F132" s="130"/>
      <c r="G132" s="132"/>
      <c r="H132" s="24"/>
      <c r="I132" s="7"/>
      <c r="J132" s="24"/>
      <c r="K132" s="7"/>
      <c r="L132" s="24"/>
    </row>
    <row r="133" spans="2:12" ht="15" customHeight="1" x14ac:dyDescent="0.25">
      <c r="B133" s="212"/>
      <c r="C133" s="212"/>
      <c r="D133" s="7"/>
      <c r="E133" s="33"/>
      <c r="F133" s="7"/>
      <c r="G133" s="7"/>
      <c r="H133" s="24"/>
      <c r="I133" s="7"/>
      <c r="J133" s="24"/>
      <c r="K133" s="7"/>
      <c r="L133" s="24"/>
    </row>
    <row r="134" spans="2:12" ht="15" customHeight="1" x14ac:dyDescent="0.25">
      <c r="B134" s="212"/>
      <c r="C134" s="212"/>
      <c r="D134" s="7"/>
      <c r="E134" s="33"/>
      <c r="F134" s="7"/>
      <c r="G134" s="7"/>
      <c r="H134" s="24"/>
      <c r="I134" s="7"/>
      <c r="J134" s="24"/>
      <c r="K134" s="7"/>
      <c r="L134" s="24"/>
    </row>
    <row r="135" spans="2:12" ht="15" customHeight="1" x14ac:dyDescent="0.25">
      <c r="B135" s="212"/>
      <c r="C135" s="212"/>
      <c r="D135" s="7"/>
      <c r="E135" s="33"/>
      <c r="F135" s="7"/>
      <c r="G135" s="7"/>
      <c r="H135" s="24"/>
      <c r="I135" s="7"/>
      <c r="J135" s="24"/>
      <c r="K135" s="7"/>
      <c r="L135" s="24"/>
    </row>
    <row r="136" spans="2:12" ht="15" customHeight="1" x14ac:dyDescent="0.25">
      <c r="B136" s="212"/>
      <c r="C136" s="212"/>
      <c r="D136" s="7"/>
      <c r="E136" s="33"/>
      <c r="F136" s="7"/>
      <c r="G136" s="7"/>
      <c r="H136" s="24"/>
      <c r="I136" s="7"/>
      <c r="J136" s="24"/>
      <c r="K136" s="7"/>
      <c r="L136" s="24"/>
    </row>
    <row r="137" spans="2:12" ht="15" customHeight="1" x14ac:dyDescent="0.25">
      <c r="B137" s="212"/>
      <c r="C137" s="212"/>
      <c r="D137" s="7"/>
      <c r="E137" s="33"/>
      <c r="F137" s="7"/>
      <c r="G137" s="7"/>
      <c r="H137" s="24"/>
      <c r="I137" s="7"/>
      <c r="J137" s="24"/>
      <c r="K137" s="7"/>
      <c r="L137" s="24"/>
    </row>
    <row r="138" spans="2:12" ht="15" customHeight="1" x14ac:dyDescent="0.25">
      <c r="B138" s="212"/>
      <c r="C138" s="212"/>
      <c r="D138" s="7"/>
      <c r="E138" s="33"/>
      <c r="F138" s="7"/>
      <c r="G138" s="7"/>
      <c r="H138" s="24"/>
      <c r="I138" s="7"/>
      <c r="J138" s="24"/>
      <c r="K138" s="7"/>
      <c r="L138" s="24"/>
    </row>
    <row r="139" spans="2:12" ht="15" customHeight="1" x14ac:dyDescent="0.25">
      <c r="B139" s="212"/>
      <c r="C139" s="212"/>
      <c r="D139" s="7"/>
      <c r="E139" s="33"/>
      <c r="F139" s="7"/>
      <c r="G139" s="7"/>
      <c r="H139" s="24"/>
      <c r="I139" s="7"/>
      <c r="J139" s="24"/>
      <c r="K139" s="7"/>
      <c r="L139" s="24"/>
    </row>
    <row r="140" spans="2:12" ht="15" customHeight="1" x14ac:dyDescent="0.25">
      <c r="B140" s="212"/>
      <c r="C140" s="212"/>
      <c r="D140" s="7"/>
      <c r="E140" s="33"/>
      <c r="F140" s="7"/>
      <c r="G140" s="7"/>
      <c r="H140" s="24"/>
      <c r="I140" s="7"/>
      <c r="J140" s="24"/>
      <c r="K140" s="7"/>
      <c r="L140" s="24"/>
    </row>
    <row r="141" spans="2:12" ht="15" customHeight="1" x14ac:dyDescent="0.25">
      <c r="B141" s="212"/>
      <c r="C141" s="212"/>
      <c r="D141" s="7"/>
      <c r="E141" s="33"/>
      <c r="F141" s="7"/>
      <c r="G141" s="7"/>
      <c r="H141" s="24"/>
      <c r="I141" s="7"/>
      <c r="J141" s="24"/>
      <c r="K141" s="7"/>
      <c r="L141" s="24"/>
    </row>
    <row r="142" spans="2:12" ht="15" customHeight="1" x14ac:dyDescent="0.25">
      <c r="B142" s="212"/>
      <c r="C142" s="212"/>
      <c r="D142" s="7"/>
      <c r="E142" s="33"/>
      <c r="F142" s="7"/>
      <c r="G142" s="7"/>
      <c r="H142" s="24"/>
      <c r="I142" s="7"/>
      <c r="J142" s="24"/>
      <c r="K142" s="7"/>
      <c r="L142" s="24"/>
    </row>
    <row r="143" spans="2:12" ht="15" customHeight="1" x14ac:dyDescent="0.25">
      <c r="B143" s="212"/>
      <c r="C143" s="212"/>
      <c r="D143" s="7"/>
      <c r="E143" s="33"/>
      <c r="F143" s="7"/>
      <c r="G143" s="7"/>
      <c r="H143" s="24"/>
      <c r="I143" s="7"/>
      <c r="J143" s="24"/>
      <c r="K143" s="7"/>
      <c r="L143" s="24"/>
    </row>
    <row r="144" spans="2:12" ht="15" customHeight="1" x14ac:dyDescent="0.25">
      <c r="B144" s="212"/>
      <c r="C144" s="212"/>
      <c r="D144" s="7"/>
      <c r="E144" s="33"/>
      <c r="F144" s="7"/>
      <c r="G144" s="7"/>
      <c r="H144" s="24"/>
      <c r="I144" s="7"/>
      <c r="J144" s="24"/>
      <c r="K144" s="7"/>
      <c r="L144" s="24"/>
    </row>
    <row r="145" spans="2:12" ht="15" customHeight="1" x14ac:dyDescent="0.25">
      <c r="B145" s="212"/>
      <c r="C145" s="212"/>
      <c r="D145" s="7"/>
      <c r="E145" s="33"/>
      <c r="F145" s="7"/>
      <c r="G145" s="7"/>
      <c r="H145" s="24"/>
      <c r="I145" s="7"/>
      <c r="J145" s="24"/>
      <c r="K145" s="7"/>
      <c r="L145" s="24"/>
    </row>
    <row r="146" spans="2:12" ht="15" customHeight="1" x14ac:dyDescent="0.25">
      <c r="B146" s="212"/>
      <c r="C146" s="212"/>
      <c r="D146" s="7"/>
      <c r="E146" s="33"/>
      <c r="F146" s="7"/>
      <c r="G146" s="7"/>
      <c r="H146" s="24"/>
      <c r="I146" s="7"/>
      <c r="J146" s="24"/>
      <c r="K146" s="7"/>
      <c r="L146" s="24"/>
    </row>
    <row r="147" spans="2:12" ht="15" customHeight="1" x14ac:dyDescent="0.25">
      <c r="B147" s="212"/>
      <c r="C147" s="212"/>
      <c r="D147" s="7"/>
      <c r="E147" s="33"/>
      <c r="F147" s="7"/>
      <c r="G147" s="7"/>
      <c r="H147" s="24"/>
      <c r="I147" s="7"/>
      <c r="J147" s="24"/>
      <c r="K147" s="7"/>
      <c r="L147" s="24"/>
    </row>
    <row r="148" spans="2:12" ht="15" customHeight="1" x14ac:dyDescent="0.25">
      <c r="B148" s="212"/>
      <c r="C148" s="212"/>
      <c r="D148" s="7"/>
      <c r="E148" s="33"/>
      <c r="F148" s="7"/>
      <c r="G148" s="7"/>
      <c r="H148" s="24"/>
      <c r="I148" s="7"/>
      <c r="J148" s="24"/>
      <c r="K148" s="7"/>
      <c r="L148" s="24"/>
    </row>
    <row r="149" spans="2:12" ht="15" customHeight="1" x14ac:dyDescent="0.25">
      <c r="B149" s="212"/>
      <c r="C149" s="212"/>
      <c r="D149" s="7"/>
      <c r="E149" s="33"/>
      <c r="F149" s="7"/>
      <c r="G149" s="7"/>
      <c r="H149" s="24"/>
      <c r="I149" s="7"/>
      <c r="J149" s="24"/>
      <c r="K149" s="7"/>
      <c r="L149" s="24"/>
    </row>
    <row r="150" spans="2:12" ht="15" customHeight="1" x14ac:dyDescent="0.25">
      <c r="B150" s="212"/>
      <c r="C150" s="212"/>
      <c r="D150" s="7"/>
      <c r="E150" s="33"/>
      <c r="F150" s="7"/>
      <c r="G150" s="7"/>
      <c r="H150" s="24"/>
      <c r="I150" s="7"/>
      <c r="J150" s="24"/>
      <c r="K150" s="7"/>
      <c r="L150" s="24"/>
    </row>
    <row r="151" spans="2:12" ht="15" customHeight="1" x14ac:dyDescent="0.25">
      <c r="B151" s="212"/>
      <c r="C151" s="212"/>
      <c r="D151" s="7"/>
      <c r="E151" s="33"/>
      <c r="F151" s="7"/>
      <c r="G151" s="7"/>
      <c r="H151" s="24"/>
      <c r="I151" s="7"/>
      <c r="J151" s="24"/>
      <c r="K151" s="7"/>
      <c r="L151" s="24"/>
    </row>
    <row r="152" spans="2:12" ht="15" customHeight="1" x14ac:dyDescent="0.25">
      <c r="B152" s="212"/>
      <c r="C152" s="212"/>
      <c r="D152" s="7"/>
      <c r="E152" s="33"/>
      <c r="F152" s="7"/>
      <c r="G152" s="7"/>
      <c r="H152" s="24"/>
      <c r="I152" s="7"/>
      <c r="J152" s="24"/>
      <c r="K152" s="7"/>
      <c r="L152" s="24"/>
    </row>
    <row r="153" spans="2:12" ht="15" customHeight="1" x14ac:dyDescent="0.25">
      <c r="B153" s="212"/>
      <c r="C153" s="212"/>
      <c r="D153" s="7"/>
      <c r="E153" s="33"/>
      <c r="F153" s="7"/>
      <c r="G153" s="7"/>
      <c r="H153" s="24"/>
      <c r="I153" s="7"/>
      <c r="J153" s="24"/>
      <c r="K153" s="7"/>
      <c r="L153" s="24"/>
    </row>
    <row r="154" spans="2:12" ht="15" customHeight="1" x14ac:dyDescent="0.25">
      <c r="B154" s="212"/>
      <c r="C154" s="212"/>
      <c r="D154" s="7"/>
      <c r="E154" s="33"/>
      <c r="F154" s="7"/>
      <c r="G154" s="7"/>
      <c r="H154" s="24"/>
      <c r="I154" s="7"/>
      <c r="J154" s="24"/>
      <c r="K154" s="7"/>
      <c r="L154" s="24"/>
    </row>
    <row r="155" spans="2:12" ht="15" customHeight="1" x14ac:dyDescent="0.25">
      <c r="B155" s="212"/>
      <c r="C155" s="212"/>
      <c r="D155" s="7"/>
      <c r="E155" s="33"/>
      <c r="F155" s="7"/>
      <c r="G155" s="7"/>
      <c r="H155" s="24"/>
      <c r="I155" s="7"/>
      <c r="J155" s="24"/>
      <c r="K155" s="7"/>
      <c r="L155" s="24"/>
    </row>
    <row r="156" spans="2:12" ht="15" customHeight="1" x14ac:dyDescent="0.25">
      <c r="B156" s="212"/>
      <c r="C156" s="212"/>
      <c r="D156" s="7"/>
      <c r="E156" s="33"/>
      <c r="F156" s="7"/>
      <c r="G156" s="7"/>
      <c r="H156" s="24"/>
      <c r="I156" s="7"/>
      <c r="J156" s="24"/>
      <c r="K156" s="7"/>
      <c r="L156" s="24"/>
    </row>
    <row r="157" spans="2:12" ht="15" customHeight="1" x14ac:dyDescent="0.25">
      <c r="B157" s="212"/>
      <c r="C157" s="212"/>
      <c r="D157" s="7"/>
      <c r="E157" s="33"/>
      <c r="F157" s="7"/>
      <c r="G157" s="7"/>
      <c r="H157" s="24"/>
      <c r="I157" s="7"/>
      <c r="J157" s="24"/>
      <c r="K157" s="7"/>
      <c r="L157" s="24"/>
    </row>
    <row r="158" spans="2:12" ht="15" customHeight="1" x14ac:dyDescent="0.25">
      <c r="B158" s="212"/>
      <c r="C158" s="212"/>
      <c r="D158" s="7"/>
      <c r="E158" s="33"/>
      <c r="F158" s="7"/>
      <c r="G158" s="7"/>
      <c r="H158" s="24"/>
      <c r="I158" s="7"/>
      <c r="J158" s="24"/>
      <c r="K158" s="7"/>
      <c r="L158" s="24"/>
    </row>
    <row r="159" spans="2:12" ht="15" customHeight="1" x14ac:dyDescent="0.25">
      <c r="B159" s="212"/>
      <c r="C159" s="212"/>
      <c r="D159" s="7"/>
      <c r="E159" s="33"/>
      <c r="F159" s="7"/>
      <c r="G159" s="7"/>
      <c r="H159" s="24"/>
      <c r="I159" s="7"/>
      <c r="J159" s="24"/>
      <c r="K159" s="7"/>
      <c r="L159" s="24"/>
    </row>
    <row r="160" spans="2:12" ht="15" customHeight="1" x14ac:dyDescent="0.25">
      <c r="B160" s="212"/>
      <c r="C160" s="212"/>
      <c r="D160" s="7"/>
      <c r="E160" s="33"/>
      <c r="F160" s="7"/>
      <c r="G160" s="7"/>
      <c r="H160" s="24"/>
      <c r="I160" s="7"/>
      <c r="J160" s="24"/>
      <c r="K160" s="7"/>
      <c r="L160" s="24"/>
    </row>
    <row r="161" spans="2:12" ht="15" customHeight="1" x14ac:dyDescent="0.25">
      <c r="B161" s="212"/>
      <c r="C161" s="212"/>
      <c r="D161" s="7"/>
      <c r="E161" s="33"/>
      <c r="F161" s="7"/>
      <c r="G161" s="7"/>
      <c r="H161" s="24"/>
      <c r="I161" s="7"/>
      <c r="J161" s="24"/>
      <c r="K161" s="7"/>
      <c r="L161" s="24"/>
    </row>
    <row r="162" spans="2:12" ht="15" customHeight="1" x14ac:dyDescent="0.25">
      <c r="B162" s="212"/>
      <c r="C162" s="212"/>
      <c r="D162" s="7"/>
      <c r="E162" s="33"/>
      <c r="F162" s="7"/>
      <c r="G162" s="7"/>
      <c r="H162" s="24"/>
      <c r="I162" s="7"/>
      <c r="J162" s="24"/>
      <c r="K162" s="7"/>
      <c r="L162" s="24"/>
    </row>
    <row r="163" spans="2:12" ht="15" customHeight="1" x14ac:dyDescent="0.25">
      <c r="B163" s="212"/>
      <c r="C163" s="212"/>
      <c r="D163" s="7"/>
      <c r="E163" s="33"/>
      <c r="F163" s="7"/>
      <c r="G163" s="7"/>
      <c r="H163" s="24"/>
      <c r="I163" s="7"/>
      <c r="J163" s="24"/>
      <c r="K163" s="7"/>
      <c r="L163" s="24"/>
    </row>
    <row r="164" spans="2:12" ht="15" customHeight="1" x14ac:dyDescent="0.25">
      <c r="B164" s="212"/>
      <c r="C164" s="212"/>
      <c r="D164" s="7"/>
      <c r="E164" s="33"/>
      <c r="F164" s="7"/>
      <c r="G164" s="7"/>
      <c r="H164" s="24"/>
      <c r="I164" s="7"/>
      <c r="J164" s="24"/>
      <c r="K164" s="7"/>
      <c r="L164" s="24"/>
    </row>
    <row r="165" spans="2:12" ht="15" customHeight="1" x14ac:dyDescent="0.25">
      <c r="B165" s="212"/>
      <c r="C165" s="212"/>
      <c r="D165" s="7"/>
      <c r="E165" s="33"/>
      <c r="F165" s="7"/>
      <c r="G165" s="7"/>
      <c r="H165" s="24"/>
      <c r="I165" s="7"/>
      <c r="J165" s="24"/>
      <c r="K165" s="7"/>
      <c r="L165" s="24"/>
    </row>
    <row r="166" spans="2:12" ht="15" customHeight="1" x14ac:dyDescent="0.25">
      <c r="B166" s="212"/>
      <c r="C166" s="212"/>
      <c r="D166" s="7"/>
      <c r="E166" s="33"/>
      <c r="F166" s="7"/>
      <c r="G166" s="7"/>
      <c r="H166" s="24"/>
      <c r="I166" s="7"/>
      <c r="J166" s="24"/>
      <c r="K166" s="7"/>
      <c r="L166" s="24"/>
    </row>
    <row r="167" spans="2:12" ht="15" customHeight="1" x14ac:dyDescent="0.25">
      <c r="B167" s="212"/>
      <c r="C167" s="212"/>
      <c r="D167" s="7"/>
      <c r="E167" s="33"/>
      <c r="F167" s="7"/>
      <c r="G167" s="7"/>
      <c r="H167" s="24"/>
      <c r="I167" s="7"/>
      <c r="J167" s="24"/>
      <c r="K167" s="7"/>
      <c r="L167" s="24"/>
    </row>
    <row r="168" spans="2:12" ht="15" customHeight="1" x14ac:dyDescent="0.25">
      <c r="B168" s="212"/>
      <c r="C168" s="212"/>
      <c r="D168" s="7"/>
      <c r="E168" s="33"/>
      <c r="F168" s="7"/>
      <c r="G168" s="7"/>
      <c r="H168" s="24"/>
      <c r="I168" s="7"/>
      <c r="J168" s="24"/>
      <c r="K168" s="7"/>
      <c r="L168" s="24"/>
    </row>
    <row r="169" spans="2:12" ht="15" customHeight="1" x14ac:dyDescent="0.25">
      <c r="B169" s="212"/>
      <c r="C169" s="212"/>
      <c r="D169" s="7"/>
      <c r="E169" s="33"/>
      <c r="F169" s="7"/>
      <c r="G169" s="7"/>
      <c r="H169" s="24"/>
      <c r="I169" s="7"/>
      <c r="J169" s="24"/>
      <c r="K169" s="7"/>
      <c r="L169" s="24"/>
    </row>
    <row r="170" spans="2:12" ht="15" customHeight="1" x14ac:dyDescent="0.25">
      <c r="B170" s="212"/>
      <c r="C170" s="212"/>
      <c r="D170" s="7"/>
      <c r="E170" s="33"/>
      <c r="F170" s="7"/>
      <c r="G170" s="7"/>
      <c r="H170" s="24"/>
      <c r="I170" s="7"/>
      <c r="J170" s="24"/>
      <c r="K170" s="7"/>
      <c r="L170" s="24"/>
    </row>
    <row r="171" spans="2:12" ht="15" customHeight="1" x14ac:dyDescent="0.25">
      <c r="B171" s="212"/>
      <c r="C171" s="212"/>
      <c r="D171" s="7"/>
      <c r="E171" s="33"/>
      <c r="F171" s="7"/>
      <c r="G171" s="7"/>
      <c r="H171" s="24"/>
      <c r="I171" s="7"/>
      <c r="J171" s="24"/>
      <c r="K171" s="7"/>
      <c r="L171" s="24"/>
    </row>
    <row r="172" spans="2:12" ht="15" customHeight="1" x14ac:dyDescent="0.25">
      <c r="B172" s="212"/>
      <c r="C172" s="212"/>
      <c r="D172" s="7"/>
      <c r="E172" s="33"/>
      <c r="F172" s="7"/>
      <c r="G172" s="7"/>
      <c r="H172" s="24"/>
      <c r="I172" s="7"/>
      <c r="J172" s="24"/>
      <c r="K172" s="7"/>
      <c r="L172" s="24"/>
    </row>
    <row r="173" spans="2:12" ht="15" customHeight="1" x14ac:dyDescent="0.25">
      <c r="B173" s="212"/>
      <c r="C173" s="212"/>
      <c r="D173" s="7"/>
      <c r="E173" s="33"/>
      <c r="F173" s="7"/>
      <c r="G173" s="7"/>
      <c r="H173" s="24"/>
      <c r="I173" s="7"/>
      <c r="J173" s="24"/>
      <c r="K173" s="7"/>
      <c r="L173" s="24"/>
    </row>
    <row r="174" spans="2:12" ht="15" customHeight="1" x14ac:dyDescent="0.25">
      <c r="B174" s="212"/>
      <c r="C174" s="212"/>
      <c r="D174" s="7"/>
      <c r="E174" s="33"/>
      <c r="F174" s="7"/>
      <c r="G174" s="7"/>
      <c r="H174" s="24"/>
      <c r="I174" s="7"/>
      <c r="J174" s="24"/>
      <c r="K174" s="7"/>
      <c r="L174" s="24"/>
    </row>
    <row r="175" spans="2:12" ht="15" customHeight="1" x14ac:dyDescent="0.25">
      <c r="B175" s="212"/>
      <c r="C175" s="212"/>
      <c r="D175" s="7"/>
      <c r="E175" s="33"/>
      <c r="F175" s="7"/>
      <c r="G175" s="7"/>
      <c r="H175" s="24"/>
      <c r="I175" s="7"/>
      <c r="J175" s="24"/>
      <c r="K175" s="7"/>
      <c r="L175" s="24"/>
    </row>
    <row r="176" spans="2:12" ht="15" customHeight="1" x14ac:dyDescent="0.25">
      <c r="B176" s="212"/>
      <c r="C176" s="212"/>
      <c r="D176" s="7"/>
      <c r="E176" s="33"/>
      <c r="F176" s="7"/>
      <c r="G176" s="7"/>
      <c r="H176" s="24"/>
      <c r="I176" s="7"/>
      <c r="J176" s="24"/>
      <c r="K176" s="7"/>
      <c r="L176" s="24"/>
    </row>
    <row r="177" spans="2:12" ht="15" customHeight="1" x14ac:dyDescent="0.25">
      <c r="B177" s="212"/>
      <c r="C177" s="212"/>
      <c r="D177" s="7"/>
      <c r="E177" s="33"/>
      <c r="F177" s="7"/>
      <c r="G177" s="7"/>
      <c r="H177" s="24"/>
      <c r="I177" s="7"/>
      <c r="J177" s="24"/>
      <c r="K177" s="7"/>
      <c r="L177" s="24"/>
    </row>
    <row r="178" spans="2:12" ht="15" customHeight="1" x14ac:dyDescent="0.25">
      <c r="B178" s="212"/>
      <c r="C178" s="212"/>
      <c r="D178" s="7"/>
      <c r="E178" s="33"/>
      <c r="F178" s="7"/>
      <c r="G178" s="7"/>
      <c r="H178" s="24"/>
      <c r="I178" s="7"/>
      <c r="J178" s="24"/>
      <c r="K178" s="7"/>
      <c r="L178" s="24"/>
    </row>
    <row r="179" spans="2:12" ht="15" customHeight="1" x14ac:dyDescent="0.25">
      <c r="B179" s="212"/>
      <c r="C179" s="212"/>
      <c r="D179" s="7"/>
      <c r="E179" s="33"/>
      <c r="F179" s="7"/>
      <c r="G179" s="7"/>
      <c r="H179" s="24"/>
      <c r="I179" s="7"/>
      <c r="J179" s="24"/>
      <c r="K179" s="7"/>
      <c r="L179" s="24"/>
    </row>
    <row r="180" spans="2:12" ht="15" customHeight="1" x14ac:dyDescent="0.25">
      <c r="B180" s="212"/>
      <c r="C180" s="212"/>
      <c r="D180" s="7"/>
      <c r="E180" s="33"/>
      <c r="F180" s="7"/>
      <c r="G180" s="7"/>
      <c r="H180" s="24"/>
      <c r="I180" s="7"/>
      <c r="J180" s="24"/>
      <c r="K180" s="7"/>
      <c r="L180" s="24"/>
    </row>
    <row r="181" spans="2:12" ht="15" customHeight="1" x14ac:dyDescent="0.25">
      <c r="B181" s="212"/>
      <c r="C181" s="212"/>
      <c r="D181" s="7"/>
      <c r="E181" s="33"/>
      <c r="F181" s="7"/>
      <c r="G181" s="7"/>
      <c r="H181" s="24"/>
      <c r="I181" s="7"/>
      <c r="J181" s="24"/>
      <c r="K181" s="7"/>
      <c r="L181" s="24"/>
    </row>
    <row r="182" spans="2:12" ht="15" customHeight="1" x14ac:dyDescent="0.25">
      <c r="B182" s="212"/>
      <c r="C182" s="212"/>
      <c r="D182" s="7"/>
      <c r="E182" s="33"/>
      <c r="F182" s="7"/>
      <c r="G182" s="7"/>
      <c r="H182" s="24"/>
      <c r="I182" s="7"/>
      <c r="J182" s="24"/>
      <c r="K182" s="7"/>
      <c r="L182" s="24"/>
    </row>
    <row r="183" spans="2:12" ht="15" customHeight="1" x14ac:dyDescent="0.25">
      <c r="B183" s="212"/>
      <c r="C183" s="212"/>
      <c r="D183" s="7"/>
      <c r="E183" s="33"/>
      <c r="F183" s="7"/>
      <c r="G183" s="7"/>
      <c r="H183" s="24"/>
      <c r="I183" s="7"/>
      <c r="J183" s="24"/>
      <c r="K183" s="7"/>
      <c r="L183" s="24"/>
    </row>
    <row r="184" spans="2:12" ht="15" customHeight="1" x14ac:dyDescent="0.25">
      <c r="B184" s="212"/>
      <c r="C184" s="212"/>
      <c r="D184" s="7"/>
      <c r="E184" s="33"/>
      <c r="F184" s="7"/>
      <c r="G184" s="7"/>
      <c r="H184" s="24"/>
      <c r="I184" s="7"/>
      <c r="J184" s="24"/>
      <c r="K184" s="7"/>
      <c r="L184" s="24"/>
    </row>
    <row r="185" spans="2:12" ht="15" customHeight="1" x14ac:dyDescent="0.25">
      <c r="B185" s="212"/>
      <c r="C185" s="212"/>
      <c r="D185" s="7"/>
      <c r="E185" s="33"/>
      <c r="F185" s="7"/>
      <c r="G185" s="7"/>
      <c r="H185" s="24"/>
      <c r="I185" s="7"/>
      <c r="J185" s="24"/>
      <c r="K185" s="7"/>
      <c r="L185" s="24"/>
    </row>
    <row r="186" spans="2:12" ht="15" customHeight="1" x14ac:dyDescent="0.25">
      <c r="B186" s="212"/>
      <c r="C186" s="212"/>
      <c r="D186" s="7"/>
      <c r="E186" s="33"/>
      <c r="F186" s="7"/>
      <c r="G186" s="7"/>
      <c r="H186" s="24"/>
      <c r="I186" s="7"/>
      <c r="J186" s="24"/>
      <c r="K186" s="7"/>
      <c r="L186" s="24"/>
    </row>
    <row r="187" spans="2:12" ht="15" customHeight="1" x14ac:dyDescent="0.25">
      <c r="B187" s="212"/>
      <c r="C187" s="212"/>
      <c r="D187" s="7"/>
      <c r="E187" s="33"/>
      <c r="F187" s="7"/>
      <c r="G187" s="7"/>
      <c r="H187" s="24"/>
      <c r="I187" s="7"/>
      <c r="J187" s="24"/>
      <c r="K187" s="7"/>
      <c r="L187" s="24"/>
    </row>
    <row r="188" spans="2:12" ht="15" customHeight="1" x14ac:dyDescent="0.25">
      <c r="B188" s="212"/>
      <c r="C188" s="212"/>
      <c r="D188" s="7"/>
      <c r="E188" s="33"/>
      <c r="F188" s="7"/>
      <c r="G188" s="7"/>
      <c r="H188" s="24"/>
      <c r="I188" s="7"/>
      <c r="J188" s="24"/>
      <c r="K188" s="7"/>
      <c r="L188" s="24"/>
    </row>
    <row r="189" spans="2:12" ht="15" customHeight="1" x14ac:dyDescent="0.25">
      <c r="B189" s="212"/>
      <c r="C189" s="212"/>
      <c r="D189" s="7"/>
      <c r="E189" s="33"/>
      <c r="F189" s="7"/>
      <c r="G189" s="7"/>
      <c r="H189" s="24"/>
      <c r="I189" s="7"/>
      <c r="J189" s="24"/>
      <c r="K189" s="7"/>
      <c r="L189" s="24"/>
    </row>
    <row r="190" spans="2:12" ht="15" customHeight="1" x14ac:dyDescent="0.25">
      <c r="B190" s="212"/>
      <c r="C190" s="212"/>
      <c r="D190" s="7"/>
      <c r="E190" s="33"/>
      <c r="F190" s="7"/>
      <c r="G190" s="7"/>
      <c r="H190" s="24"/>
      <c r="I190" s="7"/>
      <c r="J190" s="24"/>
      <c r="K190" s="7"/>
      <c r="L190" s="24"/>
    </row>
    <row r="191" spans="2:12" ht="15" customHeight="1" x14ac:dyDescent="0.25">
      <c r="B191" s="212"/>
      <c r="C191" s="212"/>
      <c r="D191" s="7"/>
      <c r="E191" s="33"/>
      <c r="F191" s="7"/>
      <c r="G191" s="7"/>
      <c r="H191" s="24"/>
      <c r="I191" s="7"/>
      <c r="J191" s="24"/>
      <c r="K191" s="7"/>
      <c r="L191" s="24"/>
    </row>
    <row r="192" spans="2:12" ht="15" customHeight="1" x14ac:dyDescent="0.25">
      <c r="B192" s="212"/>
      <c r="C192" s="212"/>
      <c r="D192" s="7"/>
      <c r="E192" s="33"/>
      <c r="F192" s="7"/>
      <c r="G192" s="7"/>
      <c r="H192" s="24"/>
      <c r="I192" s="7"/>
      <c r="J192" s="24"/>
      <c r="K192" s="7"/>
      <c r="L192" s="24"/>
    </row>
    <row r="193" spans="2:12" ht="15" customHeight="1" x14ac:dyDescent="0.25">
      <c r="B193" s="212"/>
      <c r="C193" s="212"/>
      <c r="D193" s="7"/>
      <c r="E193" s="33"/>
      <c r="F193" s="7"/>
      <c r="G193" s="7"/>
      <c r="H193" s="24"/>
      <c r="I193" s="7"/>
      <c r="J193" s="24"/>
      <c r="K193" s="7"/>
      <c r="L193" s="24"/>
    </row>
    <row r="194" spans="2:12" ht="15" customHeight="1" x14ac:dyDescent="0.25">
      <c r="B194" s="212"/>
      <c r="C194" s="212"/>
      <c r="D194" s="7"/>
      <c r="E194" s="33"/>
      <c r="F194" s="7"/>
      <c r="G194" s="7"/>
      <c r="H194" s="24"/>
      <c r="I194" s="7"/>
      <c r="J194" s="24"/>
      <c r="K194" s="7"/>
      <c r="L194" s="24"/>
    </row>
    <row r="195" spans="2:12" ht="15" customHeight="1" x14ac:dyDescent="0.25">
      <c r="B195" s="212"/>
      <c r="C195" s="212"/>
      <c r="D195" s="7"/>
      <c r="E195" s="33"/>
      <c r="F195" s="7"/>
      <c r="G195" s="7"/>
      <c r="H195" s="24"/>
      <c r="I195" s="7"/>
      <c r="J195" s="24"/>
      <c r="K195" s="7"/>
      <c r="L195" s="24"/>
    </row>
    <row r="196" spans="2:12" ht="15" customHeight="1" x14ac:dyDescent="0.25">
      <c r="B196" s="212"/>
      <c r="C196" s="212"/>
      <c r="D196" s="7"/>
      <c r="E196" s="33"/>
      <c r="F196" s="7"/>
      <c r="G196" s="7"/>
      <c r="H196" s="24"/>
      <c r="I196" s="7"/>
      <c r="J196" s="24"/>
      <c r="K196" s="7"/>
      <c r="L196" s="24"/>
    </row>
    <row r="197" spans="2:12" ht="15" customHeight="1" x14ac:dyDescent="0.25">
      <c r="B197" s="212"/>
      <c r="C197" s="212"/>
      <c r="D197" s="7"/>
      <c r="E197" s="33"/>
      <c r="F197" s="7"/>
      <c r="G197" s="7"/>
      <c r="H197" s="24"/>
      <c r="I197" s="7"/>
      <c r="J197" s="24"/>
      <c r="K197" s="7"/>
      <c r="L197" s="24"/>
    </row>
    <row r="198" spans="2:12" ht="15" customHeight="1" x14ac:dyDescent="0.25">
      <c r="B198" s="212"/>
      <c r="C198" s="212"/>
      <c r="D198" s="7"/>
      <c r="E198" s="33"/>
      <c r="F198" s="7"/>
      <c r="G198" s="7"/>
      <c r="H198" s="24"/>
      <c r="I198" s="7"/>
      <c r="J198" s="24"/>
      <c r="K198" s="7"/>
      <c r="L198" s="24"/>
    </row>
    <row r="199" spans="2:12" ht="15" customHeight="1" x14ac:dyDescent="0.25">
      <c r="B199" s="212"/>
      <c r="C199" s="212"/>
      <c r="D199" s="7"/>
      <c r="E199" s="33"/>
      <c r="F199" s="7"/>
      <c r="G199" s="7"/>
      <c r="H199" s="24"/>
      <c r="I199" s="7"/>
      <c r="J199" s="24"/>
      <c r="K199" s="7"/>
      <c r="L199" s="24"/>
    </row>
    <row r="200" spans="2:12" ht="15" customHeight="1" x14ac:dyDescent="0.25">
      <c r="B200" s="212"/>
      <c r="C200" s="212"/>
      <c r="D200" s="7"/>
      <c r="E200" s="33"/>
      <c r="F200" s="7"/>
      <c r="G200" s="7"/>
      <c r="H200" s="24"/>
      <c r="I200" s="7"/>
      <c r="J200" s="24"/>
      <c r="K200" s="7"/>
      <c r="L200" s="24"/>
    </row>
    <row r="201" spans="2:12" ht="15" customHeight="1" x14ac:dyDescent="0.25">
      <c r="B201" s="212"/>
      <c r="C201" s="212"/>
      <c r="D201" s="7"/>
      <c r="E201" s="33"/>
      <c r="F201" s="7"/>
      <c r="G201" s="7"/>
      <c r="H201" s="24"/>
      <c r="I201" s="7"/>
      <c r="J201" s="24"/>
      <c r="K201" s="7"/>
      <c r="L201" s="24"/>
    </row>
    <row r="202" spans="2:12" ht="15" customHeight="1" x14ac:dyDescent="0.25">
      <c r="B202" s="212"/>
      <c r="C202" s="212"/>
      <c r="D202" s="7"/>
      <c r="E202" s="33"/>
      <c r="F202" s="7"/>
      <c r="G202" s="7"/>
      <c r="H202" s="24"/>
      <c r="I202" s="7"/>
      <c r="J202" s="24"/>
      <c r="K202" s="7"/>
      <c r="L202" s="24"/>
    </row>
    <row r="203" spans="2:12" ht="15" customHeight="1" x14ac:dyDescent="0.25">
      <c r="B203" s="212"/>
      <c r="C203" s="212"/>
      <c r="D203" s="7"/>
      <c r="E203" s="33"/>
      <c r="F203" s="7"/>
      <c r="G203" s="7"/>
      <c r="H203" s="24"/>
      <c r="I203" s="7"/>
      <c r="J203" s="24"/>
      <c r="K203" s="7"/>
      <c r="L203" s="24"/>
    </row>
    <row r="204" spans="2:12" ht="15" customHeight="1" x14ac:dyDescent="0.25">
      <c r="B204" s="212"/>
      <c r="C204" s="212"/>
      <c r="D204" s="7"/>
      <c r="E204" s="33"/>
      <c r="F204" s="7"/>
      <c r="G204" s="7"/>
      <c r="H204" s="24"/>
      <c r="I204" s="7"/>
      <c r="J204" s="24"/>
      <c r="K204" s="7"/>
      <c r="L204" s="24"/>
    </row>
    <row r="205" spans="2:12" ht="15" customHeight="1" x14ac:dyDescent="0.25">
      <c r="B205" s="212"/>
      <c r="C205" s="212"/>
      <c r="D205" s="7"/>
      <c r="E205" s="33"/>
      <c r="F205" s="7"/>
      <c r="G205" s="7"/>
      <c r="H205" s="24"/>
      <c r="I205" s="7"/>
      <c r="J205" s="24"/>
      <c r="K205" s="7"/>
      <c r="L205" s="24"/>
    </row>
    <row r="206" spans="2:12" ht="15" customHeight="1" x14ac:dyDescent="0.25">
      <c r="B206" s="212"/>
      <c r="C206" s="212"/>
      <c r="D206" s="7"/>
      <c r="E206" s="33"/>
      <c r="F206" s="7"/>
      <c r="G206" s="7"/>
      <c r="H206" s="24"/>
      <c r="I206" s="7"/>
      <c r="J206" s="24"/>
      <c r="K206" s="7"/>
      <c r="L206" s="24"/>
    </row>
    <row r="207" spans="2:12" ht="15" customHeight="1" x14ac:dyDescent="0.25">
      <c r="B207" s="212"/>
      <c r="C207" s="212"/>
      <c r="D207" s="7"/>
      <c r="E207" s="33"/>
      <c r="F207" s="7"/>
      <c r="G207" s="7"/>
      <c r="H207" s="24"/>
      <c r="I207" s="7"/>
      <c r="J207" s="24"/>
      <c r="K207" s="7"/>
      <c r="L207" s="24"/>
    </row>
    <row r="208" spans="2:12" ht="15" customHeight="1" x14ac:dyDescent="0.25">
      <c r="B208" s="212"/>
      <c r="C208" s="212"/>
      <c r="D208" s="7"/>
      <c r="E208" s="33"/>
      <c r="F208" s="7"/>
      <c r="G208" s="7"/>
      <c r="H208" s="24"/>
      <c r="I208" s="7"/>
      <c r="J208" s="24"/>
      <c r="K208" s="7"/>
      <c r="L208" s="24"/>
    </row>
    <row r="209" spans="2:12" ht="15" customHeight="1" x14ac:dyDescent="0.25">
      <c r="B209" s="212"/>
      <c r="C209" s="212"/>
      <c r="D209" s="7"/>
      <c r="E209" s="33"/>
      <c r="F209" s="7"/>
      <c r="G209" s="7"/>
      <c r="H209" s="24"/>
      <c r="I209" s="7"/>
      <c r="J209" s="24"/>
      <c r="K209" s="7"/>
      <c r="L209" s="24"/>
    </row>
    <row r="210" spans="2:12" ht="15" customHeight="1" x14ac:dyDescent="0.25">
      <c r="B210" s="212"/>
      <c r="C210" s="212"/>
      <c r="D210" s="7"/>
      <c r="E210" s="33"/>
      <c r="F210" s="7"/>
      <c r="G210" s="7"/>
      <c r="H210" s="24"/>
      <c r="I210" s="7"/>
      <c r="J210" s="24"/>
      <c r="K210" s="7"/>
      <c r="L210" s="24"/>
    </row>
    <row r="211" spans="2:12" ht="15" customHeight="1" x14ac:dyDescent="0.25">
      <c r="B211" s="212"/>
      <c r="C211" s="212"/>
      <c r="D211" s="7"/>
      <c r="E211" s="33"/>
      <c r="F211" s="7"/>
      <c r="G211" s="7"/>
      <c r="H211" s="24"/>
      <c r="I211" s="7"/>
      <c r="J211" s="24"/>
      <c r="K211" s="7"/>
      <c r="L211" s="24"/>
    </row>
    <row r="212" spans="2:12" ht="15" customHeight="1" x14ac:dyDescent="0.25">
      <c r="B212" s="212"/>
      <c r="C212" s="212"/>
      <c r="D212" s="7"/>
      <c r="E212" s="33"/>
      <c r="F212" s="7"/>
      <c r="G212" s="7"/>
      <c r="H212" s="24"/>
      <c r="I212" s="7"/>
      <c r="J212" s="24"/>
      <c r="K212" s="7"/>
      <c r="L212" s="24"/>
    </row>
    <row r="213" spans="2:12" ht="15" customHeight="1" x14ac:dyDescent="0.25">
      <c r="B213" s="212"/>
      <c r="C213" s="212"/>
      <c r="D213" s="7"/>
      <c r="E213" s="33"/>
      <c r="F213" s="7"/>
      <c r="G213" s="7"/>
      <c r="H213" s="24"/>
      <c r="I213" s="7"/>
      <c r="J213" s="24"/>
      <c r="K213" s="7"/>
      <c r="L213" s="24"/>
    </row>
    <row r="214" spans="2:12" ht="15" customHeight="1" x14ac:dyDescent="0.25">
      <c r="B214" s="212"/>
      <c r="C214" s="212"/>
      <c r="D214" s="7"/>
      <c r="E214" s="33"/>
      <c r="F214" s="7"/>
      <c r="G214" s="7"/>
      <c r="H214" s="24"/>
      <c r="I214" s="7"/>
      <c r="J214" s="24"/>
      <c r="K214" s="7"/>
      <c r="L214" s="24"/>
    </row>
    <row r="215" spans="2:12" ht="15" customHeight="1" x14ac:dyDescent="0.25">
      <c r="B215" s="212"/>
      <c r="C215" s="212"/>
      <c r="D215" s="7"/>
      <c r="E215" s="33"/>
      <c r="F215" s="7"/>
      <c r="G215" s="7"/>
      <c r="H215" s="24"/>
      <c r="I215" s="7"/>
      <c r="J215" s="24"/>
      <c r="K215" s="7"/>
      <c r="L215" s="24"/>
    </row>
    <row r="216" spans="2:12" ht="15" customHeight="1" x14ac:dyDescent="0.25">
      <c r="B216" s="212"/>
      <c r="C216" s="212"/>
      <c r="D216" s="7"/>
      <c r="E216" s="33"/>
      <c r="F216" s="7"/>
      <c r="G216" s="7"/>
      <c r="H216" s="24"/>
      <c r="I216" s="7"/>
      <c r="J216" s="24"/>
      <c r="K216" s="7"/>
      <c r="L216" s="24"/>
    </row>
    <row r="217" spans="2:12" ht="15" customHeight="1" x14ac:dyDescent="0.25">
      <c r="B217" s="212"/>
      <c r="C217" s="212"/>
      <c r="D217" s="7"/>
      <c r="E217" s="33"/>
      <c r="F217" s="7"/>
      <c r="G217" s="7"/>
      <c r="H217" s="24"/>
      <c r="I217" s="7"/>
      <c r="J217" s="24"/>
      <c r="K217" s="7"/>
      <c r="L217" s="24"/>
    </row>
    <row r="218" spans="2:12" ht="15" customHeight="1" x14ac:dyDescent="0.25">
      <c r="B218" s="212"/>
      <c r="C218" s="212"/>
      <c r="D218" s="7"/>
      <c r="E218" s="33"/>
      <c r="F218" s="7"/>
      <c r="G218" s="7"/>
      <c r="H218" s="24"/>
      <c r="I218" s="7"/>
      <c r="J218" s="24"/>
      <c r="K218" s="7"/>
      <c r="L218" s="24"/>
    </row>
    <row r="219" spans="2:12" ht="15" customHeight="1" x14ac:dyDescent="0.25">
      <c r="B219" s="212"/>
      <c r="C219" s="212"/>
      <c r="D219" s="7"/>
      <c r="E219" s="33"/>
      <c r="F219" s="7"/>
      <c r="G219" s="7"/>
      <c r="H219" s="24"/>
      <c r="I219" s="7"/>
      <c r="J219" s="24"/>
      <c r="K219" s="7"/>
      <c r="L219" s="24"/>
    </row>
    <row r="220" spans="2:12" ht="15" customHeight="1" x14ac:dyDescent="0.25">
      <c r="B220" s="212"/>
      <c r="C220" s="212"/>
      <c r="D220" s="7"/>
      <c r="E220" s="33"/>
      <c r="F220" s="7"/>
      <c r="G220" s="7"/>
      <c r="H220" s="24"/>
      <c r="I220" s="7"/>
      <c r="J220" s="24"/>
      <c r="K220" s="7"/>
      <c r="L220" s="24"/>
    </row>
    <row r="221" spans="2:12" ht="15" customHeight="1" x14ac:dyDescent="0.25">
      <c r="B221" s="212"/>
      <c r="C221" s="212"/>
      <c r="D221" s="7"/>
      <c r="E221" s="33"/>
      <c r="F221" s="7"/>
      <c r="G221" s="7"/>
      <c r="H221" s="24"/>
      <c r="I221" s="7"/>
      <c r="J221" s="24"/>
      <c r="K221" s="7"/>
      <c r="L221" s="24"/>
    </row>
    <row r="222" spans="2:12" ht="15" customHeight="1" x14ac:dyDescent="0.25">
      <c r="B222" s="212"/>
      <c r="C222" s="212"/>
      <c r="D222" s="7"/>
      <c r="E222" s="33"/>
      <c r="F222" s="7"/>
      <c r="G222" s="7"/>
      <c r="H222" s="24"/>
      <c r="I222" s="7"/>
      <c r="J222" s="24"/>
      <c r="K222" s="7"/>
      <c r="L222" s="24"/>
    </row>
    <row r="223" spans="2:12" ht="15" customHeight="1" x14ac:dyDescent="0.25">
      <c r="B223" s="212"/>
      <c r="C223" s="212"/>
      <c r="D223" s="7"/>
      <c r="E223" s="33"/>
      <c r="F223" s="7"/>
      <c r="G223" s="7"/>
      <c r="H223" s="24"/>
      <c r="I223" s="7"/>
      <c r="J223" s="24"/>
      <c r="K223" s="7"/>
      <c r="L223" s="24"/>
    </row>
    <row r="224" spans="2:12" ht="15" customHeight="1" x14ac:dyDescent="0.25">
      <c r="B224" s="212"/>
      <c r="C224" s="212"/>
      <c r="D224" s="7"/>
      <c r="E224" s="33"/>
      <c r="F224" s="7"/>
      <c r="G224" s="7"/>
      <c r="H224" s="24"/>
      <c r="I224" s="7"/>
      <c r="J224" s="24"/>
      <c r="K224" s="7"/>
      <c r="L224" s="24"/>
    </row>
    <row r="225" spans="2:12" ht="15" customHeight="1" x14ac:dyDescent="0.25">
      <c r="B225" s="212"/>
      <c r="C225" s="212"/>
      <c r="D225" s="7"/>
      <c r="E225" s="33"/>
      <c r="F225" s="7"/>
      <c r="G225" s="7"/>
      <c r="H225" s="24"/>
      <c r="I225" s="7"/>
      <c r="J225" s="24"/>
      <c r="K225" s="7"/>
      <c r="L225" s="24"/>
    </row>
    <row r="226" spans="2:12" ht="15" customHeight="1" x14ac:dyDescent="0.25">
      <c r="B226" s="212"/>
      <c r="C226" s="212"/>
      <c r="D226" s="7"/>
      <c r="E226" s="33"/>
      <c r="F226" s="7"/>
      <c r="G226" s="7"/>
      <c r="H226" s="24"/>
      <c r="I226" s="7"/>
      <c r="J226" s="24"/>
    </row>
    <row r="227" spans="2:12" ht="15" customHeight="1" x14ac:dyDescent="0.25">
      <c r="B227" s="212"/>
      <c r="C227" s="212"/>
      <c r="D227" s="7"/>
      <c r="E227" s="33"/>
      <c r="F227" s="7"/>
      <c r="G227" s="7"/>
      <c r="H227" s="24"/>
      <c r="I227" s="7"/>
      <c r="J227" s="24"/>
    </row>
    <row r="228" spans="2:12" ht="15" customHeight="1" x14ac:dyDescent="0.25">
      <c r="B228" s="212"/>
      <c r="C228" s="212"/>
      <c r="D228" s="7"/>
      <c r="E228" s="33"/>
      <c r="F228" s="7"/>
      <c r="G228" s="7"/>
      <c r="H228" s="24"/>
      <c r="I228" s="7"/>
      <c r="J228" s="24"/>
    </row>
    <row r="229" spans="2:12" ht="15" customHeight="1" x14ac:dyDescent="0.25">
      <c r="B229" s="212"/>
      <c r="C229" s="212"/>
      <c r="D229" s="7"/>
      <c r="E229" s="33"/>
      <c r="F229" s="7"/>
      <c r="G229" s="7"/>
      <c r="H229" s="24"/>
      <c r="I229" s="7"/>
      <c r="J229" s="24"/>
    </row>
    <row r="230" spans="2:12" ht="15" customHeight="1" x14ac:dyDescent="0.25">
      <c r="B230" s="212"/>
      <c r="C230" s="212"/>
      <c r="D230" s="7"/>
      <c r="E230" s="33"/>
      <c r="F230" s="7"/>
      <c r="G230" s="7"/>
      <c r="H230" s="24"/>
      <c r="I230" s="7"/>
      <c r="J230" s="24"/>
    </row>
    <row r="231" spans="2:12" ht="15" customHeight="1" x14ac:dyDescent="0.25">
      <c r="B231" s="212"/>
      <c r="C231" s="212"/>
      <c r="D231" s="7"/>
      <c r="E231" s="33"/>
      <c r="F231" s="7"/>
      <c r="G231" s="7"/>
      <c r="H231" s="24"/>
      <c r="I231" s="7"/>
      <c r="J231" s="24"/>
    </row>
    <row r="232" spans="2:12" ht="15" customHeight="1" x14ac:dyDescent="0.25">
      <c r="B232" s="212"/>
      <c r="C232" s="212"/>
      <c r="D232" s="7"/>
      <c r="E232" s="33"/>
      <c r="F232" s="7"/>
      <c r="G232" s="7"/>
      <c r="H232" s="24"/>
      <c r="I232" s="7"/>
      <c r="J232" s="24"/>
    </row>
    <row r="233" spans="2:12" ht="15" customHeight="1" x14ac:dyDescent="0.25">
      <c r="B233" s="212"/>
      <c r="C233" s="212"/>
      <c r="D233" s="7"/>
      <c r="E233" s="33"/>
      <c r="F233" s="7"/>
      <c r="G233" s="7"/>
      <c r="H233" s="24"/>
      <c r="I233" s="7"/>
      <c r="J233" s="24"/>
    </row>
    <row r="234" spans="2:12" ht="15" customHeight="1" x14ac:dyDescent="0.25">
      <c r="B234" s="212"/>
      <c r="C234" s="212"/>
      <c r="D234" s="7"/>
      <c r="E234" s="33"/>
      <c r="F234" s="7"/>
      <c r="G234" s="7"/>
      <c r="H234" s="24"/>
      <c r="I234" s="7"/>
      <c r="J234" s="24"/>
    </row>
    <row r="235" spans="2:12" ht="15" customHeight="1" x14ac:dyDescent="0.25">
      <c r="B235" s="212"/>
      <c r="C235" s="212"/>
      <c r="D235" s="7"/>
      <c r="E235" s="33"/>
      <c r="F235" s="7"/>
      <c r="G235" s="7"/>
      <c r="I235" s="7"/>
      <c r="J235" s="24"/>
    </row>
    <row r="236" spans="2:12" ht="15" customHeight="1" x14ac:dyDescent="0.25">
      <c r="I236" s="7"/>
      <c r="J236" s="24"/>
    </row>
    <row r="237" spans="2:12" ht="15" customHeight="1" x14ac:dyDescent="0.25">
      <c r="I237" s="7"/>
      <c r="J237" s="24"/>
    </row>
    <row r="238" spans="2:12" ht="15" customHeight="1" x14ac:dyDescent="0.25">
      <c r="I238" s="7"/>
      <c r="J238" s="24"/>
    </row>
    <row r="239" spans="2:12" ht="15" customHeight="1" x14ac:dyDescent="0.25">
      <c r="I239" s="7"/>
      <c r="J239" s="24"/>
    </row>
  </sheetData>
  <sheetProtection algorithmName="SHA-512" hashValue="EYWGLQNbO7pha3ABqoVPh5yiok8mSanDdx4RT313hjWF7tQoCwXnLfaEzH82FF/v3wOf7IMiPLpxzPtDPnJ0ow==" saltValue="cqpNnWv5oPUs2PtpRCbMSg==" spinCount="100000" sheet="1" objects="1" scenarios="1"/>
  <autoFilter ref="B3:L225" xr:uid="{8F49AE5F-31AD-4158-A49A-CC6D1441DD08}">
    <sortState xmlns:xlrd2="http://schemas.microsoft.com/office/spreadsheetml/2017/richdata2" ref="B4:L225">
      <sortCondition ref="F3"/>
    </sortState>
  </autoFilter>
  <sortState xmlns:xlrd2="http://schemas.microsoft.com/office/spreadsheetml/2017/richdata2" ref="B4:M12">
    <sortCondition ref="B4:B12"/>
    <sortCondition ref="E4:E12"/>
  </sortState>
  <pageMargins left="0.7" right="0.7" top="0.75" bottom="0.75" header="0.3" footer="0.3"/>
  <pageSetup orientation="portrait" horizontalDpi="4294967292" verticalDpi="4294967292"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6FD44-3A1C-4448-8982-72E619515E5A}">
  <dimension ref="B1:K49"/>
  <sheetViews>
    <sheetView zoomScaleNormal="100" workbookViewId="0">
      <selection activeCell="H14" sqref="H14"/>
    </sheetView>
  </sheetViews>
  <sheetFormatPr defaultColWidth="12.42578125" defaultRowHeight="15" x14ac:dyDescent="0.25"/>
  <cols>
    <col min="1" max="1" width="6.85546875" style="243" customWidth="1"/>
    <col min="2" max="2" width="22" style="243" customWidth="1"/>
    <col min="3" max="3" width="29.85546875" style="243" customWidth="1"/>
    <col min="4" max="4" width="21.5703125" style="243" customWidth="1"/>
    <col min="5" max="5" width="19" style="243" customWidth="1"/>
    <col min="6" max="6" width="13.5703125" style="243" customWidth="1"/>
    <col min="7" max="7" width="15.42578125" style="243" customWidth="1"/>
    <col min="8" max="8" width="11.5703125" style="243" customWidth="1"/>
    <col min="9" max="16384" width="12.42578125" style="243"/>
  </cols>
  <sheetData>
    <row r="1" spans="2:10" x14ac:dyDescent="0.25">
      <c r="B1" s="317" t="s">
        <v>269</v>
      </c>
      <c r="C1" s="318"/>
      <c r="D1" s="318"/>
      <c r="E1" s="318"/>
      <c r="F1" s="318"/>
      <c r="G1" s="318"/>
      <c r="H1" s="318"/>
      <c r="I1" s="242"/>
      <c r="J1" s="242"/>
    </row>
    <row r="4" spans="2:10" ht="15" customHeight="1" x14ac:dyDescent="0.25">
      <c r="G4" s="243" t="s">
        <v>270</v>
      </c>
      <c r="I4" s="244"/>
    </row>
    <row r="5" spans="2:10" ht="13.5" customHeight="1" x14ac:dyDescent="0.25"/>
    <row r="8" spans="2:10" x14ac:dyDescent="0.25">
      <c r="H8" s="245"/>
    </row>
    <row r="9" spans="2:10" ht="14.1" customHeight="1" x14ac:dyDescent="0.25">
      <c r="B9" s="246" t="s">
        <v>271</v>
      </c>
      <c r="C9" s="247" t="s">
        <v>272</v>
      </c>
      <c r="D9" s="247"/>
      <c r="E9" s="247"/>
      <c r="F9" s="248" t="s">
        <v>273</v>
      </c>
      <c r="G9" s="248"/>
      <c r="H9" s="248"/>
      <c r="I9" s="247"/>
    </row>
    <row r="10" spans="2:10" ht="30" x14ac:dyDescent="0.25">
      <c r="B10" s="249" t="s">
        <v>28</v>
      </c>
      <c r="C10" s="248" t="s">
        <v>274</v>
      </c>
      <c r="D10" s="250" t="s">
        <v>275</v>
      </c>
      <c r="E10" s="250" t="s">
        <v>276</v>
      </c>
      <c r="F10" s="251" t="s">
        <v>277</v>
      </c>
      <c r="G10" s="251" t="s">
        <v>278</v>
      </c>
      <c r="H10" s="251" t="s">
        <v>279</v>
      </c>
      <c r="I10" s="248" t="s">
        <v>11</v>
      </c>
    </row>
    <row r="11" spans="2:10" x14ac:dyDescent="0.25">
      <c r="B11" s="252" t="s">
        <v>282</v>
      </c>
      <c r="C11" s="253" t="s">
        <v>4</v>
      </c>
      <c r="D11" s="254">
        <v>3000</v>
      </c>
      <c r="E11" s="255"/>
      <c r="F11" s="255">
        <f>($D11*1.25)*(7*0.000001)*310</f>
        <v>8.1374999999999993</v>
      </c>
      <c r="G11" s="255">
        <f>($E11*0.005*365.25*0.001*1.57)*310</f>
        <v>0</v>
      </c>
      <c r="H11" s="255">
        <f>SUM(F11:G11)</f>
        <v>8.1374999999999993</v>
      </c>
      <c r="I11" s="256">
        <v>2019</v>
      </c>
    </row>
    <row r="12" spans="2:10" x14ac:dyDescent="0.25">
      <c r="B12" s="252" t="s">
        <v>282</v>
      </c>
      <c r="C12" s="253" t="s">
        <v>4</v>
      </c>
      <c r="D12" s="254">
        <v>3000</v>
      </c>
      <c r="E12" s="255"/>
      <c r="F12" s="255">
        <f t="shared" ref="F12:F18" si="0">($D12*1.25)*(7*0.000001)*310</f>
        <v>8.1374999999999993</v>
      </c>
      <c r="G12" s="255">
        <f t="shared" ref="G12:G18" si="1">($E12*0.005*365.25*0.001*1.57)*310</f>
        <v>0</v>
      </c>
      <c r="H12" s="255">
        <f t="shared" ref="H12:H13" si="2">SUM(F12:G12)</f>
        <v>8.1374999999999993</v>
      </c>
      <c r="I12" s="256">
        <v>2020</v>
      </c>
    </row>
    <row r="13" spans="2:10" x14ac:dyDescent="0.25">
      <c r="B13" s="252" t="s">
        <v>282</v>
      </c>
      <c r="C13" s="253" t="s">
        <v>4</v>
      </c>
      <c r="D13" s="254">
        <v>3000</v>
      </c>
      <c r="E13" s="255"/>
      <c r="F13" s="255">
        <f t="shared" si="0"/>
        <v>8.1374999999999993</v>
      </c>
      <c r="G13" s="255">
        <f t="shared" si="1"/>
        <v>0</v>
      </c>
      <c r="H13" s="255">
        <f t="shared" si="2"/>
        <v>8.1374999999999993</v>
      </c>
      <c r="I13" s="256">
        <v>2021</v>
      </c>
    </row>
    <row r="14" spans="2:10" x14ac:dyDescent="0.25">
      <c r="B14" s="252"/>
      <c r="C14" s="253"/>
      <c r="D14" s="257"/>
      <c r="E14" s="258"/>
      <c r="F14" s="255">
        <f t="shared" si="0"/>
        <v>0</v>
      </c>
      <c r="G14" s="255">
        <f t="shared" si="1"/>
        <v>0</v>
      </c>
      <c r="H14" s="258">
        <f t="shared" ref="H14:H18" si="3">SUM(F14:G14)</f>
        <v>0</v>
      </c>
      <c r="I14" s="256"/>
    </row>
    <row r="15" spans="2:10" x14ac:dyDescent="0.25">
      <c r="B15" s="252"/>
      <c r="C15" s="253"/>
      <c r="D15" s="257"/>
      <c r="E15" s="258"/>
      <c r="F15" s="255">
        <f t="shared" si="0"/>
        <v>0</v>
      </c>
      <c r="G15" s="255">
        <f t="shared" si="1"/>
        <v>0</v>
      </c>
      <c r="H15" s="258">
        <f t="shared" si="3"/>
        <v>0</v>
      </c>
      <c r="I15" s="256"/>
    </row>
    <row r="16" spans="2:10" x14ac:dyDescent="0.25">
      <c r="B16" s="252"/>
      <c r="C16" s="253"/>
      <c r="D16" s="257"/>
      <c r="E16" s="258"/>
      <c r="F16" s="255">
        <f t="shared" si="0"/>
        <v>0</v>
      </c>
      <c r="G16" s="255">
        <f t="shared" si="1"/>
        <v>0</v>
      </c>
      <c r="H16" s="258">
        <f t="shared" si="3"/>
        <v>0</v>
      </c>
      <c r="I16" s="256"/>
    </row>
    <row r="17" spans="2:9" x14ac:dyDescent="0.25">
      <c r="B17" s="252"/>
      <c r="C17" s="253"/>
      <c r="D17" s="257"/>
      <c r="E17" s="258"/>
      <c r="F17" s="255">
        <f t="shared" si="0"/>
        <v>0</v>
      </c>
      <c r="G17" s="255">
        <f t="shared" si="1"/>
        <v>0</v>
      </c>
      <c r="H17" s="258">
        <f t="shared" si="3"/>
        <v>0</v>
      </c>
      <c r="I17" s="256"/>
    </row>
    <row r="18" spans="2:9" x14ac:dyDescent="0.25">
      <c r="B18" s="252"/>
      <c r="C18" s="253"/>
      <c r="D18" s="254"/>
      <c r="E18" s="255"/>
      <c r="F18" s="255">
        <f t="shared" si="0"/>
        <v>0</v>
      </c>
      <c r="G18" s="255">
        <f t="shared" si="1"/>
        <v>0</v>
      </c>
      <c r="H18" s="255">
        <f t="shared" si="3"/>
        <v>0</v>
      </c>
      <c r="I18" s="256"/>
    </row>
    <row r="48" spans="11:11" x14ac:dyDescent="0.25">
      <c r="K48" s="245"/>
    </row>
    <row r="49" spans="11:11" x14ac:dyDescent="0.25">
      <c r="K49" s="245"/>
    </row>
  </sheetData>
  <sheetProtection algorithmName="SHA-512" hashValue="ZOpwa7t0vPdUod/vyv0u5tLI1G9aDS3XB517Rx8lszXTkRZlEyYTND1VziAEHqCpY41dGq6Na9OgSanLSPnO+A==" saltValue="s3i9oR+PoXk/Yxd14HS17A==" spinCount="100000" sheet="1" objects="1" scenarios="1"/>
  <mergeCells count="1">
    <mergeCell ref="B1:H1"/>
  </mergeCells>
  <pageMargins left="0.75" right="0.75" top="1" bottom="1" header="0.5" footer="0.5"/>
  <pageSetup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707C5-3878-4317-B43F-E79207D8257D}">
  <sheetPr>
    <tabColor rgb="FF7030A0"/>
  </sheetPr>
  <dimension ref="A1:E44"/>
  <sheetViews>
    <sheetView showGridLines="0" topLeftCell="A3" workbookViewId="0">
      <selection activeCell="A18" sqref="A18"/>
    </sheetView>
  </sheetViews>
  <sheetFormatPr defaultRowHeight="15" x14ac:dyDescent="0.25"/>
  <cols>
    <col min="1" max="1" width="19" customWidth="1"/>
    <col min="2" max="2" width="12.85546875" bestFit="1" customWidth="1"/>
    <col min="3" max="3" width="15.42578125" customWidth="1"/>
    <col min="4" max="4" width="11.85546875" customWidth="1"/>
    <col min="5" max="5" width="11" customWidth="1"/>
    <col min="7" max="7" width="27.85546875" bestFit="1" customWidth="1"/>
    <col min="8" max="8" width="12.85546875" bestFit="1" customWidth="1"/>
    <col min="9" max="9" width="11.85546875" bestFit="1" customWidth="1"/>
    <col min="10" max="10" width="9" bestFit="1" customWidth="1"/>
    <col min="11" max="11" width="10.140625" customWidth="1"/>
    <col min="255" max="255" width="19" customWidth="1"/>
    <col min="256" max="257" width="11.42578125" customWidth="1"/>
    <col min="258" max="258" width="8.85546875" customWidth="1"/>
    <col min="259" max="259" width="9.42578125" customWidth="1"/>
    <col min="260" max="260" width="7.5703125" customWidth="1"/>
    <col min="261" max="261" width="11.5703125" customWidth="1"/>
    <col min="511" max="511" width="19" customWidth="1"/>
    <col min="512" max="513" width="11.42578125" customWidth="1"/>
    <col min="514" max="514" width="8.85546875" customWidth="1"/>
    <col min="515" max="515" width="9.42578125" customWidth="1"/>
    <col min="516" max="516" width="7.5703125" customWidth="1"/>
    <col min="517" max="517" width="11.5703125" customWidth="1"/>
    <col min="767" max="767" width="19" customWidth="1"/>
    <col min="768" max="769" width="11.42578125" customWidth="1"/>
    <col min="770" max="770" width="8.85546875" customWidth="1"/>
    <col min="771" max="771" width="9.42578125" customWidth="1"/>
    <col min="772" max="772" width="7.5703125" customWidth="1"/>
    <col min="773" max="773" width="11.5703125" customWidth="1"/>
    <col min="1023" max="1023" width="19" customWidth="1"/>
    <col min="1024" max="1025" width="11.42578125" customWidth="1"/>
    <col min="1026" max="1026" width="8.85546875" customWidth="1"/>
    <col min="1027" max="1027" width="9.42578125" customWidth="1"/>
    <col min="1028" max="1028" width="7.5703125" customWidth="1"/>
    <col min="1029" max="1029" width="11.5703125" customWidth="1"/>
    <col min="1279" max="1279" width="19" customWidth="1"/>
    <col min="1280" max="1281" width="11.42578125" customWidth="1"/>
    <col min="1282" max="1282" width="8.85546875" customWidth="1"/>
    <col min="1283" max="1283" width="9.42578125" customWidth="1"/>
    <col min="1284" max="1284" width="7.5703125" customWidth="1"/>
    <col min="1285" max="1285" width="11.5703125" customWidth="1"/>
    <col min="1535" max="1535" width="19" customWidth="1"/>
    <col min="1536" max="1537" width="11.42578125" customWidth="1"/>
    <col min="1538" max="1538" width="8.85546875" customWidth="1"/>
    <col min="1539" max="1539" width="9.42578125" customWidth="1"/>
    <col min="1540" max="1540" width="7.5703125" customWidth="1"/>
    <col min="1541" max="1541" width="11.5703125" customWidth="1"/>
    <col min="1791" max="1791" width="19" customWidth="1"/>
    <col min="1792" max="1793" width="11.42578125" customWidth="1"/>
    <col min="1794" max="1794" width="8.85546875" customWidth="1"/>
    <col min="1795" max="1795" width="9.42578125" customWidth="1"/>
    <col min="1796" max="1796" width="7.5703125" customWidth="1"/>
    <col min="1797" max="1797" width="11.5703125" customWidth="1"/>
    <col min="2047" max="2047" width="19" customWidth="1"/>
    <col min="2048" max="2049" width="11.42578125" customWidth="1"/>
    <col min="2050" max="2050" width="8.85546875" customWidth="1"/>
    <col min="2051" max="2051" width="9.42578125" customWidth="1"/>
    <col min="2052" max="2052" width="7.5703125" customWidth="1"/>
    <col min="2053" max="2053" width="11.5703125" customWidth="1"/>
    <col min="2303" max="2303" width="19" customWidth="1"/>
    <col min="2304" max="2305" width="11.42578125" customWidth="1"/>
    <col min="2306" max="2306" width="8.85546875" customWidth="1"/>
    <col min="2307" max="2307" width="9.42578125" customWidth="1"/>
    <col min="2308" max="2308" width="7.5703125" customWidth="1"/>
    <col min="2309" max="2309" width="11.5703125" customWidth="1"/>
    <col min="2559" max="2559" width="19" customWidth="1"/>
    <col min="2560" max="2561" width="11.42578125" customWidth="1"/>
    <col min="2562" max="2562" width="8.85546875" customWidth="1"/>
    <col min="2563" max="2563" width="9.42578125" customWidth="1"/>
    <col min="2564" max="2564" width="7.5703125" customWidth="1"/>
    <col min="2565" max="2565" width="11.5703125" customWidth="1"/>
    <col min="2815" max="2815" width="19" customWidth="1"/>
    <col min="2816" max="2817" width="11.42578125" customWidth="1"/>
    <col min="2818" max="2818" width="8.85546875" customWidth="1"/>
    <col min="2819" max="2819" width="9.42578125" customWidth="1"/>
    <col min="2820" max="2820" width="7.5703125" customWidth="1"/>
    <col min="2821" max="2821" width="11.5703125" customWidth="1"/>
    <col min="3071" max="3071" width="19" customWidth="1"/>
    <col min="3072" max="3073" width="11.42578125" customWidth="1"/>
    <col min="3074" max="3074" width="8.85546875" customWidth="1"/>
    <col min="3075" max="3075" width="9.42578125" customWidth="1"/>
    <col min="3076" max="3076" width="7.5703125" customWidth="1"/>
    <col min="3077" max="3077" width="11.5703125" customWidth="1"/>
    <col min="3327" max="3327" width="19" customWidth="1"/>
    <col min="3328" max="3329" width="11.42578125" customWidth="1"/>
    <col min="3330" max="3330" width="8.85546875" customWidth="1"/>
    <col min="3331" max="3331" width="9.42578125" customWidth="1"/>
    <col min="3332" max="3332" width="7.5703125" customWidth="1"/>
    <col min="3333" max="3333" width="11.5703125" customWidth="1"/>
    <col min="3583" max="3583" width="19" customWidth="1"/>
    <col min="3584" max="3585" width="11.42578125" customWidth="1"/>
    <col min="3586" max="3586" width="8.85546875" customWidth="1"/>
    <col min="3587" max="3587" width="9.42578125" customWidth="1"/>
    <col min="3588" max="3588" width="7.5703125" customWidth="1"/>
    <col min="3589" max="3589" width="11.5703125" customWidth="1"/>
    <col min="3839" max="3839" width="19" customWidth="1"/>
    <col min="3840" max="3841" width="11.42578125" customWidth="1"/>
    <col min="3842" max="3842" width="8.85546875" customWidth="1"/>
    <col min="3843" max="3843" width="9.42578125" customWidth="1"/>
    <col min="3844" max="3844" width="7.5703125" customWidth="1"/>
    <col min="3845" max="3845" width="11.5703125" customWidth="1"/>
    <col min="4095" max="4095" width="19" customWidth="1"/>
    <col min="4096" max="4097" width="11.42578125" customWidth="1"/>
    <col min="4098" max="4098" width="8.85546875" customWidth="1"/>
    <col min="4099" max="4099" width="9.42578125" customWidth="1"/>
    <col min="4100" max="4100" width="7.5703125" customWidth="1"/>
    <col min="4101" max="4101" width="11.5703125" customWidth="1"/>
    <col min="4351" max="4351" width="19" customWidth="1"/>
    <col min="4352" max="4353" width="11.42578125" customWidth="1"/>
    <col min="4354" max="4354" width="8.85546875" customWidth="1"/>
    <col min="4355" max="4355" width="9.42578125" customWidth="1"/>
    <col min="4356" max="4356" width="7.5703125" customWidth="1"/>
    <col min="4357" max="4357" width="11.5703125" customWidth="1"/>
    <col min="4607" max="4607" width="19" customWidth="1"/>
    <col min="4608" max="4609" width="11.42578125" customWidth="1"/>
    <col min="4610" max="4610" width="8.85546875" customWidth="1"/>
    <col min="4611" max="4611" width="9.42578125" customWidth="1"/>
    <col min="4612" max="4612" width="7.5703125" customWidth="1"/>
    <col min="4613" max="4613" width="11.5703125" customWidth="1"/>
    <col min="4863" max="4863" width="19" customWidth="1"/>
    <col min="4864" max="4865" width="11.42578125" customWidth="1"/>
    <col min="4866" max="4866" width="8.85546875" customWidth="1"/>
    <col min="4867" max="4867" width="9.42578125" customWidth="1"/>
    <col min="4868" max="4868" width="7.5703125" customWidth="1"/>
    <col min="4869" max="4869" width="11.5703125" customWidth="1"/>
    <col min="5119" max="5119" width="19" customWidth="1"/>
    <col min="5120" max="5121" width="11.42578125" customWidth="1"/>
    <col min="5122" max="5122" width="8.85546875" customWidth="1"/>
    <col min="5123" max="5123" width="9.42578125" customWidth="1"/>
    <col min="5124" max="5124" width="7.5703125" customWidth="1"/>
    <col min="5125" max="5125" width="11.5703125" customWidth="1"/>
    <col min="5375" max="5375" width="19" customWidth="1"/>
    <col min="5376" max="5377" width="11.42578125" customWidth="1"/>
    <col min="5378" max="5378" width="8.85546875" customWidth="1"/>
    <col min="5379" max="5379" width="9.42578125" customWidth="1"/>
    <col min="5380" max="5380" width="7.5703125" customWidth="1"/>
    <col min="5381" max="5381" width="11.5703125" customWidth="1"/>
    <col min="5631" max="5631" width="19" customWidth="1"/>
    <col min="5632" max="5633" width="11.42578125" customWidth="1"/>
    <col min="5634" max="5634" width="8.85546875" customWidth="1"/>
    <col min="5635" max="5635" width="9.42578125" customWidth="1"/>
    <col min="5636" max="5636" width="7.5703125" customWidth="1"/>
    <col min="5637" max="5637" width="11.5703125" customWidth="1"/>
    <col min="5887" max="5887" width="19" customWidth="1"/>
    <col min="5888" max="5889" width="11.42578125" customWidth="1"/>
    <col min="5890" max="5890" width="8.85546875" customWidth="1"/>
    <col min="5891" max="5891" width="9.42578125" customWidth="1"/>
    <col min="5892" max="5892" width="7.5703125" customWidth="1"/>
    <col min="5893" max="5893" width="11.5703125" customWidth="1"/>
    <col min="6143" max="6143" width="19" customWidth="1"/>
    <col min="6144" max="6145" width="11.42578125" customWidth="1"/>
    <col min="6146" max="6146" width="8.85546875" customWidth="1"/>
    <col min="6147" max="6147" width="9.42578125" customWidth="1"/>
    <col min="6148" max="6148" width="7.5703125" customWidth="1"/>
    <col min="6149" max="6149" width="11.5703125" customWidth="1"/>
    <col min="6399" max="6399" width="19" customWidth="1"/>
    <col min="6400" max="6401" width="11.42578125" customWidth="1"/>
    <col min="6402" max="6402" width="8.85546875" customWidth="1"/>
    <col min="6403" max="6403" width="9.42578125" customWidth="1"/>
    <col min="6404" max="6404" width="7.5703125" customWidth="1"/>
    <col min="6405" max="6405" width="11.5703125" customWidth="1"/>
    <col min="6655" max="6655" width="19" customWidth="1"/>
    <col min="6656" max="6657" width="11.42578125" customWidth="1"/>
    <col min="6658" max="6658" width="8.85546875" customWidth="1"/>
    <col min="6659" max="6659" width="9.42578125" customWidth="1"/>
    <col min="6660" max="6660" width="7.5703125" customWidth="1"/>
    <col min="6661" max="6661" width="11.5703125" customWidth="1"/>
    <col min="6911" max="6911" width="19" customWidth="1"/>
    <col min="6912" max="6913" width="11.42578125" customWidth="1"/>
    <col min="6914" max="6914" width="8.85546875" customWidth="1"/>
    <col min="6915" max="6915" width="9.42578125" customWidth="1"/>
    <col min="6916" max="6916" width="7.5703125" customWidth="1"/>
    <col min="6917" max="6917" width="11.5703125" customWidth="1"/>
    <col min="7167" max="7167" width="19" customWidth="1"/>
    <col min="7168" max="7169" width="11.42578125" customWidth="1"/>
    <col min="7170" max="7170" width="8.85546875" customWidth="1"/>
    <col min="7171" max="7171" width="9.42578125" customWidth="1"/>
    <col min="7172" max="7172" width="7.5703125" customWidth="1"/>
    <col min="7173" max="7173" width="11.5703125" customWidth="1"/>
    <col min="7423" max="7423" width="19" customWidth="1"/>
    <col min="7424" max="7425" width="11.42578125" customWidth="1"/>
    <col min="7426" max="7426" width="8.85546875" customWidth="1"/>
    <col min="7427" max="7427" width="9.42578125" customWidth="1"/>
    <col min="7428" max="7428" width="7.5703125" customWidth="1"/>
    <col min="7429" max="7429" width="11.5703125" customWidth="1"/>
    <col min="7679" max="7679" width="19" customWidth="1"/>
    <col min="7680" max="7681" width="11.42578125" customWidth="1"/>
    <col min="7682" max="7682" width="8.85546875" customWidth="1"/>
    <col min="7683" max="7683" width="9.42578125" customWidth="1"/>
    <col min="7684" max="7684" width="7.5703125" customWidth="1"/>
    <col min="7685" max="7685" width="11.5703125" customWidth="1"/>
    <col min="7935" max="7935" width="19" customWidth="1"/>
    <col min="7936" max="7937" width="11.42578125" customWidth="1"/>
    <col min="7938" max="7938" width="8.85546875" customWidth="1"/>
    <col min="7939" max="7939" width="9.42578125" customWidth="1"/>
    <col min="7940" max="7940" width="7.5703125" customWidth="1"/>
    <col min="7941" max="7941" width="11.5703125" customWidth="1"/>
    <col min="8191" max="8191" width="19" customWidth="1"/>
    <col min="8192" max="8193" width="11.42578125" customWidth="1"/>
    <col min="8194" max="8194" width="8.85546875" customWidth="1"/>
    <col min="8195" max="8195" width="9.42578125" customWidth="1"/>
    <col min="8196" max="8196" width="7.5703125" customWidth="1"/>
    <col min="8197" max="8197" width="11.5703125" customWidth="1"/>
    <col min="8447" max="8447" width="19" customWidth="1"/>
    <col min="8448" max="8449" width="11.42578125" customWidth="1"/>
    <col min="8450" max="8450" width="8.85546875" customWidth="1"/>
    <col min="8451" max="8451" width="9.42578125" customWidth="1"/>
    <col min="8452" max="8452" width="7.5703125" customWidth="1"/>
    <col min="8453" max="8453" width="11.5703125" customWidth="1"/>
    <col min="8703" max="8703" width="19" customWidth="1"/>
    <col min="8704" max="8705" width="11.42578125" customWidth="1"/>
    <col min="8706" max="8706" width="8.85546875" customWidth="1"/>
    <col min="8707" max="8707" width="9.42578125" customWidth="1"/>
    <col min="8708" max="8708" width="7.5703125" customWidth="1"/>
    <col min="8709" max="8709" width="11.5703125" customWidth="1"/>
    <col min="8959" max="8959" width="19" customWidth="1"/>
    <col min="8960" max="8961" width="11.42578125" customWidth="1"/>
    <col min="8962" max="8962" width="8.85546875" customWidth="1"/>
    <col min="8963" max="8963" width="9.42578125" customWidth="1"/>
    <col min="8964" max="8964" width="7.5703125" customWidth="1"/>
    <col min="8965" max="8965" width="11.5703125" customWidth="1"/>
    <col min="9215" max="9215" width="19" customWidth="1"/>
    <col min="9216" max="9217" width="11.42578125" customWidth="1"/>
    <col min="9218" max="9218" width="8.85546875" customWidth="1"/>
    <col min="9219" max="9219" width="9.42578125" customWidth="1"/>
    <col min="9220" max="9220" width="7.5703125" customWidth="1"/>
    <col min="9221" max="9221" width="11.5703125" customWidth="1"/>
    <col min="9471" max="9471" width="19" customWidth="1"/>
    <col min="9472" max="9473" width="11.42578125" customWidth="1"/>
    <col min="9474" max="9474" width="8.85546875" customWidth="1"/>
    <col min="9475" max="9475" width="9.42578125" customWidth="1"/>
    <col min="9476" max="9476" width="7.5703125" customWidth="1"/>
    <col min="9477" max="9477" width="11.5703125" customWidth="1"/>
    <col min="9727" max="9727" width="19" customWidth="1"/>
    <col min="9728" max="9729" width="11.42578125" customWidth="1"/>
    <col min="9730" max="9730" width="8.85546875" customWidth="1"/>
    <col min="9731" max="9731" width="9.42578125" customWidth="1"/>
    <col min="9732" max="9732" width="7.5703125" customWidth="1"/>
    <col min="9733" max="9733" width="11.5703125" customWidth="1"/>
    <col min="9983" max="9983" width="19" customWidth="1"/>
    <col min="9984" max="9985" width="11.42578125" customWidth="1"/>
    <col min="9986" max="9986" width="8.85546875" customWidth="1"/>
    <col min="9987" max="9987" width="9.42578125" customWidth="1"/>
    <col min="9988" max="9988" width="7.5703125" customWidth="1"/>
    <col min="9989" max="9989" width="11.5703125" customWidth="1"/>
    <col min="10239" max="10239" width="19" customWidth="1"/>
    <col min="10240" max="10241" width="11.42578125" customWidth="1"/>
    <col min="10242" max="10242" width="8.85546875" customWidth="1"/>
    <col min="10243" max="10243" width="9.42578125" customWidth="1"/>
    <col min="10244" max="10244" width="7.5703125" customWidth="1"/>
    <col min="10245" max="10245" width="11.5703125" customWidth="1"/>
    <col min="10495" max="10495" width="19" customWidth="1"/>
    <col min="10496" max="10497" width="11.42578125" customWidth="1"/>
    <col min="10498" max="10498" width="8.85546875" customWidth="1"/>
    <col min="10499" max="10499" width="9.42578125" customWidth="1"/>
    <col min="10500" max="10500" width="7.5703125" customWidth="1"/>
    <col min="10501" max="10501" width="11.5703125" customWidth="1"/>
    <col min="10751" max="10751" width="19" customWidth="1"/>
    <col min="10752" max="10753" width="11.42578125" customWidth="1"/>
    <col min="10754" max="10754" width="8.85546875" customWidth="1"/>
    <col min="10755" max="10755" width="9.42578125" customWidth="1"/>
    <col min="10756" max="10756" width="7.5703125" customWidth="1"/>
    <col min="10757" max="10757" width="11.5703125" customWidth="1"/>
    <col min="11007" max="11007" width="19" customWidth="1"/>
    <col min="11008" max="11009" width="11.42578125" customWidth="1"/>
    <col min="11010" max="11010" width="8.85546875" customWidth="1"/>
    <col min="11011" max="11011" width="9.42578125" customWidth="1"/>
    <col min="11012" max="11012" width="7.5703125" customWidth="1"/>
    <col min="11013" max="11013" width="11.5703125" customWidth="1"/>
    <col min="11263" max="11263" width="19" customWidth="1"/>
    <col min="11264" max="11265" width="11.42578125" customWidth="1"/>
    <col min="11266" max="11266" width="8.85546875" customWidth="1"/>
    <col min="11267" max="11267" width="9.42578125" customWidth="1"/>
    <col min="11268" max="11268" width="7.5703125" customWidth="1"/>
    <col min="11269" max="11269" width="11.5703125" customWidth="1"/>
    <col min="11519" max="11519" width="19" customWidth="1"/>
    <col min="11520" max="11521" width="11.42578125" customWidth="1"/>
    <col min="11522" max="11522" width="8.85546875" customWidth="1"/>
    <col min="11523" max="11523" width="9.42578125" customWidth="1"/>
    <col min="11524" max="11524" width="7.5703125" customWidth="1"/>
    <col min="11525" max="11525" width="11.5703125" customWidth="1"/>
    <col min="11775" max="11775" width="19" customWidth="1"/>
    <col min="11776" max="11777" width="11.42578125" customWidth="1"/>
    <col min="11778" max="11778" width="8.85546875" customWidth="1"/>
    <col min="11779" max="11779" width="9.42578125" customWidth="1"/>
    <col min="11780" max="11780" width="7.5703125" customWidth="1"/>
    <col min="11781" max="11781" width="11.5703125" customWidth="1"/>
    <col min="12031" max="12031" width="19" customWidth="1"/>
    <col min="12032" max="12033" width="11.42578125" customWidth="1"/>
    <col min="12034" max="12034" width="8.85546875" customWidth="1"/>
    <col min="12035" max="12035" width="9.42578125" customWidth="1"/>
    <col min="12036" max="12036" width="7.5703125" customWidth="1"/>
    <col min="12037" max="12037" width="11.5703125" customWidth="1"/>
    <col min="12287" max="12287" width="19" customWidth="1"/>
    <col min="12288" max="12289" width="11.42578125" customWidth="1"/>
    <col min="12290" max="12290" width="8.85546875" customWidth="1"/>
    <col min="12291" max="12291" width="9.42578125" customWidth="1"/>
    <col min="12292" max="12292" width="7.5703125" customWidth="1"/>
    <col min="12293" max="12293" width="11.5703125" customWidth="1"/>
    <col min="12543" max="12543" width="19" customWidth="1"/>
    <col min="12544" max="12545" width="11.42578125" customWidth="1"/>
    <col min="12546" max="12546" width="8.85546875" customWidth="1"/>
    <col min="12547" max="12547" width="9.42578125" customWidth="1"/>
    <col min="12548" max="12548" width="7.5703125" customWidth="1"/>
    <col min="12549" max="12549" width="11.5703125" customWidth="1"/>
    <col min="12799" max="12799" width="19" customWidth="1"/>
    <col min="12800" max="12801" width="11.42578125" customWidth="1"/>
    <col min="12802" max="12802" width="8.85546875" customWidth="1"/>
    <col min="12803" max="12803" width="9.42578125" customWidth="1"/>
    <col min="12804" max="12804" width="7.5703125" customWidth="1"/>
    <col min="12805" max="12805" width="11.5703125" customWidth="1"/>
    <col min="13055" max="13055" width="19" customWidth="1"/>
    <col min="13056" max="13057" width="11.42578125" customWidth="1"/>
    <col min="13058" max="13058" width="8.85546875" customWidth="1"/>
    <col min="13059" max="13059" width="9.42578125" customWidth="1"/>
    <col min="13060" max="13060" width="7.5703125" customWidth="1"/>
    <col min="13061" max="13061" width="11.5703125" customWidth="1"/>
    <col min="13311" max="13311" width="19" customWidth="1"/>
    <col min="13312" max="13313" width="11.42578125" customWidth="1"/>
    <col min="13314" max="13314" width="8.85546875" customWidth="1"/>
    <col min="13315" max="13315" width="9.42578125" customWidth="1"/>
    <col min="13316" max="13316" width="7.5703125" customWidth="1"/>
    <col min="13317" max="13317" width="11.5703125" customWidth="1"/>
    <col min="13567" max="13567" width="19" customWidth="1"/>
    <col min="13568" max="13569" width="11.42578125" customWidth="1"/>
    <col min="13570" max="13570" width="8.85546875" customWidth="1"/>
    <col min="13571" max="13571" width="9.42578125" customWidth="1"/>
    <col min="13572" max="13572" width="7.5703125" customWidth="1"/>
    <col min="13573" max="13573" width="11.5703125" customWidth="1"/>
    <col min="13823" max="13823" width="19" customWidth="1"/>
    <col min="13824" max="13825" width="11.42578125" customWidth="1"/>
    <col min="13826" max="13826" width="8.85546875" customWidth="1"/>
    <col min="13827" max="13827" width="9.42578125" customWidth="1"/>
    <col min="13828" max="13828" width="7.5703125" customWidth="1"/>
    <col min="13829" max="13829" width="11.5703125" customWidth="1"/>
    <col min="14079" max="14079" width="19" customWidth="1"/>
    <col min="14080" max="14081" width="11.42578125" customWidth="1"/>
    <col min="14082" max="14082" width="8.85546875" customWidth="1"/>
    <col min="14083" max="14083" width="9.42578125" customWidth="1"/>
    <col min="14084" max="14084" width="7.5703125" customWidth="1"/>
    <col min="14085" max="14085" width="11.5703125" customWidth="1"/>
    <col min="14335" max="14335" width="19" customWidth="1"/>
    <col min="14336" max="14337" width="11.42578125" customWidth="1"/>
    <col min="14338" max="14338" width="8.85546875" customWidth="1"/>
    <col min="14339" max="14339" width="9.42578125" customWidth="1"/>
    <col min="14340" max="14340" width="7.5703125" customWidth="1"/>
    <col min="14341" max="14341" width="11.5703125" customWidth="1"/>
    <col min="14591" max="14591" width="19" customWidth="1"/>
    <col min="14592" max="14593" width="11.42578125" customWidth="1"/>
    <col min="14594" max="14594" width="8.85546875" customWidth="1"/>
    <col min="14595" max="14595" width="9.42578125" customWidth="1"/>
    <col min="14596" max="14596" width="7.5703125" customWidth="1"/>
    <col min="14597" max="14597" width="11.5703125" customWidth="1"/>
    <col min="14847" max="14847" width="19" customWidth="1"/>
    <col min="14848" max="14849" width="11.42578125" customWidth="1"/>
    <col min="14850" max="14850" width="8.85546875" customWidth="1"/>
    <col min="14851" max="14851" width="9.42578125" customWidth="1"/>
    <col min="14852" max="14852" width="7.5703125" customWidth="1"/>
    <col min="14853" max="14853" width="11.5703125" customWidth="1"/>
    <col min="15103" max="15103" width="19" customWidth="1"/>
    <col min="15104" max="15105" width="11.42578125" customWidth="1"/>
    <col min="15106" max="15106" width="8.85546875" customWidth="1"/>
    <col min="15107" max="15107" width="9.42578125" customWidth="1"/>
    <col min="15108" max="15108" width="7.5703125" customWidth="1"/>
    <col min="15109" max="15109" width="11.5703125" customWidth="1"/>
    <col min="15359" max="15359" width="19" customWidth="1"/>
    <col min="15360" max="15361" width="11.42578125" customWidth="1"/>
    <col min="15362" max="15362" width="8.85546875" customWidth="1"/>
    <col min="15363" max="15363" width="9.42578125" customWidth="1"/>
    <col min="15364" max="15364" width="7.5703125" customWidth="1"/>
    <col min="15365" max="15365" width="11.5703125" customWidth="1"/>
    <col min="15615" max="15615" width="19" customWidth="1"/>
    <col min="15616" max="15617" width="11.42578125" customWidth="1"/>
    <col min="15618" max="15618" width="8.85546875" customWidth="1"/>
    <col min="15619" max="15619" width="9.42578125" customWidth="1"/>
    <col min="15620" max="15620" width="7.5703125" customWidth="1"/>
    <col min="15621" max="15621" width="11.5703125" customWidth="1"/>
    <col min="15871" max="15871" width="19" customWidth="1"/>
    <col min="15872" max="15873" width="11.42578125" customWidth="1"/>
    <col min="15874" max="15874" width="8.85546875" customWidth="1"/>
    <col min="15875" max="15875" width="9.42578125" customWidth="1"/>
    <col min="15876" max="15876" width="7.5703125" customWidth="1"/>
    <col min="15877" max="15877" width="11.5703125" customWidth="1"/>
    <col min="16127" max="16127" width="19" customWidth="1"/>
    <col min="16128" max="16129" width="11.42578125" customWidth="1"/>
    <col min="16130" max="16130" width="8.85546875" customWidth="1"/>
    <col min="16131" max="16131" width="9.42578125" customWidth="1"/>
    <col min="16132" max="16132" width="7.5703125" customWidth="1"/>
    <col min="16133" max="16133" width="11.5703125" customWidth="1"/>
  </cols>
  <sheetData>
    <row r="1" spans="1:5" ht="18.75" customHeight="1" x14ac:dyDescent="0.25">
      <c r="A1" s="322" t="s">
        <v>136</v>
      </c>
      <c r="B1" s="322"/>
      <c r="C1" s="322"/>
      <c r="D1" s="322"/>
      <c r="E1" s="322"/>
    </row>
    <row r="2" spans="1:5" ht="18.75" customHeight="1" x14ac:dyDescent="0.25">
      <c r="A2" s="152" t="s">
        <v>133</v>
      </c>
      <c r="B2" s="117"/>
      <c r="C2" s="117"/>
      <c r="D2" s="117"/>
      <c r="E2" s="117"/>
    </row>
    <row r="3" spans="1:5" ht="30" customHeight="1" x14ac:dyDescent="0.25">
      <c r="A3" s="219"/>
      <c r="B3" s="220" t="s">
        <v>195</v>
      </c>
      <c r="C3" s="220" t="s">
        <v>196</v>
      </c>
      <c r="D3" s="220" t="s">
        <v>195</v>
      </c>
      <c r="E3" s="220" t="s">
        <v>196</v>
      </c>
    </row>
    <row r="4" spans="1:5" ht="27.75" customHeight="1" thickBot="1" x14ac:dyDescent="0.3">
      <c r="A4" s="221" t="s">
        <v>197</v>
      </c>
      <c r="B4" s="222" t="s">
        <v>137</v>
      </c>
      <c r="C4" s="222" t="s">
        <v>198</v>
      </c>
      <c r="D4" s="222" t="s">
        <v>138</v>
      </c>
      <c r="E4" s="222" t="s">
        <v>138</v>
      </c>
    </row>
    <row r="5" spans="1:5" ht="15.75" customHeight="1" thickBot="1" x14ac:dyDescent="0.3">
      <c r="A5" s="324" t="s">
        <v>139</v>
      </c>
      <c r="B5" s="324"/>
      <c r="C5" s="324"/>
      <c r="D5" s="324"/>
      <c r="E5" s="324"/>
    </row>
    <row r="6" spans="1:5" ht="15.75" thickBot="1" x14ac:dyDescent="0.3">
      <c r="A6" s="223" t="s">
        <v>9</v>
      </c>
      <c r="B6" s="218" t="s">
        <v>193</v>
      </c>
      <c r="C6" s="218" t="s">
        <v>194</v>
      </c>
      <c r="D6" s="218">
        <v>138.63</v>
      </c>
      <c r="E6" s="218">
        <v>62.88</v>
      </c>
    </row>
    <row r="7" spans="1:5" ht="18.75" thickBot="1" x14ac:dyDescent="0.3">
      <c r="A7" s="223" t="s">
        <v>199</v>
      </c>
      <c r="B7" s="218" t="s">
        <v>200</v>
      </c>
      <c r="C7" s="218" t="s">
        <v>201</v>
      </c>
      <c r="D7" s="218">
        <v>163.44999999999999</v>
      </c>
      <c r="E7" s="218">
        <v>74.14</v>
      </c>
    </row>
    <row r="8" spans="1:5" ht="15" customHeight="1" thickBot="1" x14ac:dyDescent="0.3">
      <c r="A8" s="223" t="s">
        <v>8</v>
      </c>
      <c r="B8" s="218" t="s">
        <v>202</v>
      </c>
      <c r="C8" s="218" t="s">
        <v>203</v>
      </c>
      <c r="D8" s="218">
        <v>161.35</v>
      </c>
      <c r="E8" s="218">
        <v>73.19</v>
      </c>
    </row>
    <row r="9" spans="1:5" ht="26.25" customHeight="1" thickBot="1" x14ac:dyDescent="0.3">
      <c r="A9" s="223" t="s">
        <v>140</v>
      </c>
      <c r="B9" s="218" t="s">
        <v>204</v>
      </c>
      <c r="C9" s="218" t="s">
        <v>205</v>
      </c>
      <c r="D9" s="218">
        <v>211.06</v>
      </c>
      <c r="E9" s="218">
        <v>95.74</v>
      </c>
    </row>
    <row r="10" spans="1:5" ht="18.75" thickBot="1" x14ac:dyDescent="0.3">
      <c r="A10" s="223" t="s">
        <v>40</v>
      </c>
      <c r="B10" s="218" t="s">
        <v>206</v>
      </c>
      <c r="C10" s="218" t="s">
        <v>207</v>
      </c>
      <c r="D10" s="218">
        <v>116.65</v>
      </c>
      <c r="E10" s="218">
        <v>52.91</v>
      </c>
    </row>
    <row r="11" spans="1:5" ht="15.75" thickBot="1" x14ac:dyDescent="0.3">
      <c r="A11" s="223" t="s">
        <v>208</v>
      </c>
      <c r="B11" s="218" t="s">
        <v>209</v>
      </c>
      <c r="C11" s="218" t="s">
        <v>210</v>
      </c>
      <c r="D11" s="218">
        <v>148.54</v>
      </c>
      <c r="E11" s="218">
        <v>67.38</v>
      </c>
    </row>
    <row r="12" spans="1:5" ht="15.75" thickBot="1" x14ac:dyDescent="0.3">
      <c r="A12" s="223" t="s">
        <v>211</v>
      </c>
      <c r="B12" s="218" t="s">
        <v>212</v>
      </c>
      <c r="C12" s="218" t="s">
        <v>213</v>
      </c>
      <c r="D12" s="218">
        <v>155.77000000000001</v>
      </c>
      <c r="E12" s="218">
        <v>70.66</v>
      </c>
    </row>
    <row r="13" spans="1:5" ht="18.75" thickBot="1" x14ac:dyDescent="0.3">
      <c r="A13" s="223" t="s">
        <v>141</v>
      </c>
      <c r="B13" s="218" t="s">
        <v>214</v>
      </c>
      <c r="C13" s="218" t="s">
        <v>215</v>
      </c>
      <c r="D13" s="218">
        <v>165.55</v>
      </c>
      <c r="E13" s="218">
        <v>75.09</v>
      </c>
    </row>
    <row r="14" spans="1:5" ht="15.75" thickBot="1" x14ac:dyDescent="0.3">
      <c r="A14" s="323" t="s">
        <v>216</v>
      </c>
      <c r="B14" s="323"/>
      <c r="C14" s="323"/>
      <c r="D14" s="323"/>
      <c r="E14" s="323"/>
    </row>
    <row r="15" spans="1:5" ht="15.75" customHeight="1" thickBot="1" x14ac:dyDescent="0.3">
      <c r="A15" s="223" t="s">
        <v>142</v>
      </c>
      <c r="B15" s="218" t="s">
        <v>217</v>
      </c>
      <c r="C15" s="218" t="s">
        <v>218</v>
      </c>
      <c r="D15" s="218">
        <v>159.25</v>
      </c>
      <c r="E15" s="218">
        <v>72.23</v>
      </c>
    </row>
    <row r="16" spans="1:5" ht="15" customHeight="1" thickBot="1" x14ac:dyDescent="0.3">
      <c r="A16" s="223" t="s">
        <v>143</v>
      </c>
      <c r="B16" s="218" t="s">
        <v>219</v>
      </c>
      <c r="C16" s="218" t="s">
        <v>220</v>
      </c>
      <c r="D16" s="218">
        <v>152.46</v>
      </c>
      <c r="E16" s="218">
        <v>69.150000000000006</v>
      </c>
    </row>
    <row r="17" spans="1:5" ht="15.75" thickBot="1" x14ac:dyDescent="0.3">
      <c r="A17" s="323" t="s">
        <v>144</v>
      </c>
      <c r="B17" s="323"/>
      <c r="C17" s="323"/>
      <c r="D17" s="323"/>
      <c r="E17" s="323"/>
    </row>
    <row r="18" spans="1:5" ht="15.75" customHeight="1" thickBot="1" x14ac:dyDescent="0.3">
      <c r="A18" s="223" t="s">
        <v>145</v>
      </c>
      <c r="B18" s="218" t="s">
        <v>221</v>
      </c>
      <c r="C18" s="218" t="s">
        <v>222</v>
      </c>
      <c r="D18" s="218">
        <v>225.13</v>
      </c>
      <c r="E18" s="218">
        <v>102.12</v>
      </c>
    </row>
    <row r="19" spans="1:5" ht="22.5" customHeight="1" thickBot="1" x14ac:dyDescent="0.3">
      <c r="A19" s="323" t="s">
        <v>146</v>
      </c>
      <c r="B19" s="323"/>
      <c r="C19" s="323"/>
      <c r="D19" s="323"/>
      <c r="E19" s="323"/>
    </row>
    <row r="20" spans="1:5" ht="15.75" thickBot="1" x14ac:dyDescent="0.3">
      <c r="A20" s="223" t="s">
        <v>147</v>
      </c>
      <c r="B20" s="218" t="s">
        <v>223</v>
      </c>
      <c r="C20" s="218" t="s">
        <v>224</v>
      </c>
      <c r="D20" s="218">
        <v>166.12</v>
      </c>
      <c r="E20" s="218">
        <v>75.349999999999994</v>
      </c>
    </row>
    <row r="21" spans="1:5" ht="15.75" thickBot="1" x14ac:dyDescent="0.3">
      <c r="A21" s="223" t="s">
        <v>148</v>
      </c>
      <c r="B21" s="218" t="s">
        <v>225</v>
      </c>
      <c r="C21" s="218" t="s">
        <v>226</v>
      </c>
      <c r="D21" s="218">
        <v>163.29</v>
      </c>
      <c r="E21" s="218">
        <v>74.069999999999993</v>
      </c>
    </row>
    <row r="22" spans="1:5" ht="15.75" customHeight="1" thickBot="1" x14ac:dyDescent="0.3">
      <c r="A22" s="223" t="s">
        <v>227</v>
      </c>
      <c r="B22" s="218" t="s">
        <v>228</v>
      </c>
      <c r="C22" s="218" t="s">
        <v>229</v>
      </c>
      <c r="D22" s="218">
        <v>149.94999999999999</v>
      </c>
      <c r="E22" s="218">
        <v>68.02</v>
      </c>
    </row>
    <row r="23" spans="1:5" ht="18.75" thickBot="1" x14ac:dyDescent="0.3">
      <c r="A23" s="223" t="s">
        <v>230</v>
      </c>
      <c r="B23" s="218" t="s">
        <v>231</v>
      </c>
      <c r="C23" s="218" t="s">
        <v>232</v>
      </c>
      <c r="D23" s="218">
        <v>163.05000000000001</v>
      </c>
      <c r="E23" s="218">
        <v>73.959999999999994</v>
      </c>
    </row>
    <row r="24" spans="1:5" ht="15.75" thickBot="1" x14ac:dyDescent="0.3">
      <c r="A24" s="223" t="s">
        <v>149</v>
      </c>
      <c r="B24" s="218" t="s">
        <v>233</v>
      </c>
      <c r="C24" s="218" t="s">
        <v>234</v>
      </c>
      <c r="D24" s="218">
        <v>159.57</v>
      </c>
      <c r="E24" s="218">
        <v>72.38</v>
      </c>
    </row>
    <row r="25" spans="1:5" ht="15.75" thickBot="1" x14ac:dyDescent="0.3">
      <c r="A25" s="223" t="s">
        <v>235</v>
      </c>
      <c r="B25" s="218" t="s">
        <v>236</v>
      </c>
      <c r="C25" s="218" t="s">
        <v>237</v>
      </c>
      <c r="D25" s="218">
        <v>160.06</v>
      </c>
      <c r="E25" s="218">
        <v>72.599999999999994</v>
      </c>
    </row>
    <row r="26" spans="1:5" ht="15.75" thickBot="1" x14ac:dyDescent="0.3">
      <c r="A26" s="323" t="s">
        <v>150</v>
      </c>
      <c r="B26" s="323"/>
      <c r="C26" s="323"/>
      <c r="D26" s="323"/>
      <c r="E26" s="323"/>
    </row>
    <row r="27" spans="1:5" ht="15.75" thickBot="1" x14ac:dyDescent="0.3">
      <c r="A27" s="223" t="s">
        <v>151</v>
      </c>
      <c r="B27" s="218" t="s">
        <v>238</v>
      </c>
      <c r="C27" s="218" t="s">
        <v>239</v>
      </c>
      <c r="D27" s="218">
        <v>228.6</v>
      </c>
      <c r="E27" s="218">
        <v>103.69</v>
      </c>
    </row>
    <row r="28" spans="1:5" ht="15.75" customHeight="1" thickBot="1" x14ac:dyDescent="0.3">
      <c r="A28" s="223" t="s">
        <v>152</v>
      </c>
      <c r="B28" s="218" t="s">
        <v>240</v>
      </c>
      <c r="C28" s="218" t="s">
        <v>241</v>
      </c>
      <c r="D28" s="218">
        <v>205.4</v>
      </c>
      <c r="E28" s="218">
        <v>93.17</v>
      </c>
    </row>
    <row r="29" spans="1:5" ht="15.75" thickBot="1" x14ac:dyDescent="0.3">
      <c r="A29" s="223" t="s">
        <v>153</v>
      </c>
      <c r="B29" s="218" t="s">
        <v>242</v>
      </c>
      <c r="C29" s="218" t="s">
        <v>243</v>
      </c>
      <c r="D29" s="218">
        <v>214.13</v>
      </c>
      <c r="E29" s="218">
        <v>97.13</v>
      </c>
    </row>
    <row r="30" spans="1:5" ht="15.75" thickBot="1" x14ac:dyDescent="0.3">
      <c r="A30" s="223" t="s">
        <v>154</v>
      </c>
      <c r="B30" s="218" t="s">
        <v>244</v>
      </c>
      <c r="C30" s="218" t="s">
        <v>245</v>
      </c>
      <c r="D30" s="218">
        <v>216.24</v>
      </c>
      <c r="E30" s="218">
        <v>98.08</v>
      </c>
    </row>
    <row r="31" spans="1:5" ht="15.75" thickBot="1" x14ac:dyDescent="0.3">
      <c r="A31" s="223" t="s">
        <v>155</v>
      </c>
      <c r="B31" s="218" t="s">
        <v>246</v>
      </c>
      <c r="C31" s="218" t="s">
        <v>247</v>
      </c>
      <c r="D31" s="218">
        <v>250.59</v>
      </c>
      <c r="E31" s="218">
        <v>113.67</v>
      </c>
    </row>
    <row r="32" spans="1:5" ht="15.75" thickBot="1" x14ac:dyDescent="0.3">
      <c r="A32" s="323" t="s">
        <v>156</v>
      </c>
      <c r="B32" s="323"/>
      <c r="C32" s="323"/>
      <c r="D32" s="323"/>
      <c r="E32" s="323"/>
    </row>
    <row r="33" spans="1:5" ht="15.75" thickBot="1" x14ac:dyDescent="0.3">
      <c r="A33" s="223" t="s">
        <v>248</v>
      </c>
      <c r="B33" s="218" t="s">
        <v>157</v>
      </c>
      <c r="C33" s="218" t="s">
        <v>157</v>
      </c>
      <c r="D33" s="218">
        <v>26.04</v>
      </c>
      <c r="E33" s="218">
        <v>11.81</v>
      </c>
    </row>
    <row r="34" spans="1:5" ht="15.75" thickBot="1" x14ac:dyDescent="0.3">
      <c r="A34" s="223" t="s">
        <v>249</v>
      </c>
      <c r="B34" s="218" t="s">
        <v>157</v>
      </c>
      <c r="C34" s="218" t="s">
        <v>157</v>
      </c>
      <c r="D34" s="218">
        <v>0</v>
      </c>
      <c r="E34" s="218">
        <v>0</v>
      </c>
    </row>
    <row r="35" spans="1:5" ht="15.75" thickBot="1" x14ac:dyDescent="0.3">
      <c r="A35" s="223" t="s">
        <v>250</v>
      </c>
      <c r="B35" s="218" t="s">
        <v>251</v>
      </c>
      <c r="C35" s="218" t="s">
        <v>252</v>
      </c>
      <c r="D35" s="218">
        <v>91.9</v>
      </c>
      <c r="E35" s="218">
        <v>41.69</v>
      </c>
    </row>
    <row r="36" spans="1:5" ht="15.75" thickBot="1" x14ac:dyDescent="0.3">
      <c r="A36" s="223" t="s">
        <v>253</v>
      </c>
      <c r="B36" s="218" t="s">
        <v>254</v>
      </c>
      <c r="C36" s="218" t="s">
        <v>255</v>
      </c>
      <c r="D36" s="218">
        <v>189.54</v>
      </c>
      <c r="E36" s="218">
        <v>85.97</v>
      </c>
    </row>
    <row r="37" spans="1:5" x14ac:dyDescent="0.25">
      <c r="A37" s="224" t="s">
        <v>256</v>
      </c>
      <c r="B37" s="225" t="s">
        <v>257</v>
      </c>
      <c r="C37" s="225" t="s">
        <v>258</v>
      </c>
      <c r="D37" s="225">
        <v>163.13999999999999</v>
      </c>
      <c r="E37" s="225">
        <v>74</v>
      </c>
    </row>
    <row r="38" spans="1:5" ht="15.75" thickBot="1" x14ac:dyDescent="0.3"/>
    <row r="39" spans="1:5" ht="13.5" customHeight="1" x14ac:dyDescent="0.25">
      <c r="A39" s="319" t="s">
        <v>158</v>
      </c>
      <c r="B39" s="319"/>
      <c r="C39" s="319"/>
      <c r="D39" s="319"/>
      <c r="E39" s="319"/>
    </row>
    <row r="40" spans="1:5" ht="11.25" customHeight="1" x14ac:dyDescent="0.25">
      <c r="A40" s="320" t="s">
        <v>159</v>
      </c>
      <c r="B40" s="320"/>
      <c r="C40" s="320"/>
      <c r="D40" s="320"/>
      <c r="E40" s="320"/>
    </row>
    <row r="41" spans="1:5" ht="12.75" customHeight="1" x14ac:dyDescent="0.25">
      <c r="A41" s="320" t="s">
        <v>160</v>
      </c>
      <c r="B41" s="320"/>
      <c r="C41" s="320"/>
      <c r="D41" s="320"/>
      <c r="E41" s="320"/>
    </row>
    <row r="42" spans="1:5" ht="24" customHeight="1" x14ac:dyDescent="0.25">
      <c r="A42" s="116"/>
      <c r="B42" s="116"/>
      <c r="C42" s="116"/>
      <c r="D42" s="321"/>
      <c r="E42" s="321"/>
    </row>
    <row r="43" spans="1:5" ht="12" customHeight="1" x14ac:dyDescent="0.25">
      <c r="A43" s="116"/>
      <c r="B43" s="116"/>
      <c r="C43" s="116"/>
      <c r="D43" s="116"/>
      <c r="E43" s="116"/>
    </row>
    <row r="44" spans="1:5" x14ac:dyDescent="0.25">
      <c r="D44" s="116"/>
      <c r="E44" s="116"/>
    </row>
  </sheetData>
  <sheetProtection algorithmName="SHA-512" hashValue="RndZnPVuH+2hgEVWKkelyAsLi/UJ4Dcy9NbbbHJLyMVfr+seqxbfzXv+4P9xLUo2ElSABlDYKiTphi3VBtShFA==" saltValue="EKYXik1qB/dyUssLlGEqog==" spinCount="100000" sheet="1" objects="1" scenarios="1"/>
  <mergeCells count="11">
    <mergeCell ref="A39:E39"/>
    <mergeCell ref="A40:E40"/>
    <mergeCell ref="A41:E41"/>
    <mergeCell ref="D42:E42"/>
    <mergeCell ref="A1:E1"/>
    <mergeCell ref="A32:E32"/>
    <mergeCell ref="A5:E5"/>
    <mergeCell ref="A14:E14"/>
    <mergeCell ref="A17:E17"/>
    <mergeCell ref="A19:E19"/>
    <mergeCell ref="A26:E26"/>
  </mergeCells>
  <hyperlinks>
    <hyperlink ref="A2" r:id="rId1" xr:uid="{64119873-3167-4953-A558-B438F2CCFD8B}"/>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h k h 9 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h k h 9 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Z I f V Y o i k e 4 D g A A A B E A A A A T A B w A R m 9 y b X V s Y X M v U 2 V j d G l v b j E u b S C i G A A o o B Q A A A A A A A A A A A A A A A A A A A A A A A A A A A A r T k 0 u y c z P U w i G 0 I b W A F B L A Q I t A B Q A A g A I A I Z I f V Z I s u X 4 p A A A A P Y A A A A S A A A A A A A A A A A A A A A A A A A A A A B D b 2 5 m a W c v U G F j a 2 F n Z S 5 4 b W x Q S w E C L Q A U A A I A C A C G S H 1 W D 8 r p q 6 Q A A A D p A A A A E w A A A A A A A A A A A A A A A A D w A A A A W 0 N v b n R l b n R f V H l w Z X N d L n h t b F B L A Q I t A B Q A A g A I A I Z I f 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j 5 g v W q X g J T 6 M P t V Y W E N H H A A A A A A I A A A A A A A N m A A D A A A A A E A A A A F U V 0 8 D L b 9 T d g j 1 6 G l t X H E g A A A A A B I A A A K A A A A A Q A A A A S z + Q r 7 2 1 8 u 4 / m M t 1 5 E u 3 Y l A A A A D H U V I l U h o j H w a o O b e n 0 2 J A 0 2 8 E M Z z K 0 G 6 K q 4 8 w Z t u F n j p 1 T 9 s 1 Z U R 8 2 T j o L Z W C f M Z Y x p C 0 l J 3 Q 5 2 A U 3 c m 6 y O P N 0 k B 8 s t w S i e 2 / / z a s 7 y j e / R Q A A A D z T l q B F 3 B G 1 z I 6 f L Q z b m 7 q 7 u l n s Q = = < / D a t a M a s h u p > 
</file>

<file path=customXml/itemProps1.xml><?xml version="1.0" encoding="utf-8"?>
<ds:datastoreItem xmlns:ds="http://schemas.openxmlformats.org/officeDocument/2006/customXml" ds:itemID="{89CBC3DC-0BD9-470A-939C-BAE675189AA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GHG Inventory</vt:lpstr>
      <vt:lpstr>Facility Master List</vt:lpstr>
      <vt:lpstr>Energy Provider Accounts</vt:lpstr>
      <vt:lpstr>Electric Data</vt:lpstr>
      <vt:lpstr>Tank Fuels</vt:lpstr>
      <vt:lpstr>Vehicle Fleet Fuel</vt:lpstr>
      <vt:lpstr>Wastewater Treatment</vt:lpstr>
      <vt:lpstr>US EIA Emission Factors</vt:lpstr>
      <vt:lpstr>CAP Score Card</vt:lpstr>
      <vt:lpstr>Factors and Sources</vt:lpstr>
      <vt:lpstr>Sheet1</vt:lpstr>
      <vt:lpstr>'Facility Master List'!Print_Area</vt:lpstr>
      <vt:lpstr>Propane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Climate Action Associates LLC</dc:creator>
  <cp:lastModifiedBy>Village Mayor</cp:lastModifiedBy>
  <cp:lastPrinted>2018-09-25T16:20:38Z</cp:lastPrinted>
  <dcterms:created xsi:type="dcterms:W3CDTF">2018-05-08T14:34:52Z</dcterms:created>
  <dcterms:modified xsi:type="dcterms:W3CDTF">2023-10-31T18:21:49Z</dcterms:modified>
</cp:coreProperties>
</file>